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omments1.xml" ContentType="application/vnd.openxmlformats-officedocument.spreadsheetml.comment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showInkAnnotation="0" codeName="ThisWorkbook" defaultThemeVersion="166925"/>
  <mc:AlternateContent xmlns:mc="http://schemas.openxmlformats.org/markup-compatibility/2006">
    <mc:Choice Requires="x15">
      <x15ac:absPath xmlns:x15ac="http://schemas.microsoft.com/office/spreadsheetml/2010/11/ac" url="https://aerocivil-my.sharepoint.com/personal/katherine_diaz_aerocivil_gov_co/Documents/OCI 2022/Informes de Ley 2022/"/>
    </mc:Choice>
  </mc:AlternateContent>
  <xr:revisionPtr revIDLastSave="0" documentId="8_{B50F4043-5272-4913-93A1-C10C0D106AE4}" xr6:coauthVersionLast="47" xr6:coauthVersionMax="47" xr10:uidLastSave="{00000000-0000-0000-0000-000000000000}"/>
  <bookViews>
    <workbookView xWindow="-120" yWindow="-120" windowWidth="20730" windowHeight="11040" tabRatio="777" activeTab="4" xr2:uid="{00000000-000D-0000-FFFF-FFFF00000000}"/>
  </bookViews>
  <sheets>
    <sheet name="Principal" sheetId="4" r:id="rId1"/>
    <sheet name="USUARIOS" sheetId="1" r:id="rId2"/>
    <sheet name="ABOGADOS" sheetId="7" r:id="rId3"/>
    <sheet name="JUDICIALES" sheetId="8" r:id="rId4"/>
    <sheet name="PREJUDICIALES" sheetId="9" r:id="rId5"/>
    <sheet name="ARBITRAMENTOS" sheetId="10" r:id="rId6"/>
    <sheet name="PAGOS" sheetId="11" r:id="rId7"/>
    <sheet name="Resumen General" sheetId="5" r:id="rId8"/>
    <sheet name="Base a pegar" sheetId="12" state="hidden" r:id="rId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3" i="12" l="1"/>
  <c r="F18" i="5" l="1"/>
  <c r="F19" i="5"/>
  <c r="D14" i="12" l="1"/>
  <c r="A3" i="12"/>
  <c r="A18" i="12" s="1"/>
  <c r="F18" i="12"/>
  <c r="E18" i="12"/>
  <c r="D18" i="12"/>
  <c r="C18" i="12"/>
  <c r="F17" i="12"/>
  <c r="E17" i="12"/>
  <c r="D17" i="12"/>
  <c r="C17" i="12"/>
  <c r="F16" i="12"/>
  <c r="E16" i="12"/>
  <c r="D16" i="12"/>
  <c r="C16" i="12"/>
  <c r="F15" i="12"/>
  <c r="E15" i="12"/>
  <c r="D15" i="12"/>
  <c r="C15" i="12"/>
  <c r="F14" i="12"/>
  <c r="E14" i="12"/>
  <c r="C14" i="12"/>
  <c r="F13" i="12"/>
  <c r="E13" i="12"/>
  <c r="D13" i="12"/>
  <c r="C13" i="12"/>
  <c r="BO3" i="12"/>
  <c r="BN3" i="12"/>
  <c r="BM3" i="12"/>
  <c r="BL3" i="12"/>
  <c r="BK3" i="12"/>
  <c r="BJ3" i="12"/>
  <c r="BI3" i="12"/>
  <c r="BH3" i="12"/>
  <c r="BG3" i="12"/>
  <c r="BF3" i="12"/>
  <c r="BE3" i="12"/>
  <c r="BD3" i="12"/>
  <c r="BC3" i="12"/>
  <c r="BB3" i="12"/>
  <c r="BA3" i="12"/>
  <c r="AZ3" i="12"/>
  <c r="AY3" i="12"/>
  <c r="AX3" i="12"/>
  <c r="AW3" i="12"/>
  <c r="AV3" i="12"/>
  <c r="AU3" i="12"/>
  <c r="AT3" i="12"/>
  <c r="AS3" i="12"/>
  <c r="AR3" i="12"/>
  <c r="AQ3" i="12"/>
  <c r="AP3" i="12"/>
  <c r="AO3" i="12"/>
  <c r="AN3" i="12"/>
  <c r="AM3" i="12"/>
  <c r="AL3" i="12"/>
  <c r="AK3" i="12"/>
  <c r="AJ3" i="12"/>
  <c r="AI3" i="12"/>
  <c r="AH3" i="12"/>
  <c r="AG3" i="12"/>
  <c r="AF3" i="12"/>
  <c r="AE3" i="12"/>
  <c r="AD3" i="12"/>
  <c r="AC3" i="12"/>
  <c r="AB3" i="12"/>
  <c r="AA3" i="12"/>
  <c r="Z3" i="12"/>
  <c r="Y3" i="12"/>
  <c r="X3" i="12"/>
  <c r="W3" i="12"/>
  <c r="V3" i="12"/>
  <c r="U3" i="12"/>
  <c r="T3" i="12"/>
  <c r="S3" i="12"/>
  <c r="R3" i="12"/>
  <c r="Q3" i="12"/>
  <c r="P3" i="12"/>
  <c r="N3" i="12"/>
  <c r="M3" i="12"/>
  <c r="L3" i="12"/>
  <c r="K3" i="12"/>
  <c r="J3" i="12"/>
  <c r="I3" i="12"/>
  <c r="H3" i="12"/>
  <c r="G3" i="12"/>
  <c r="F3" i="12"/>
  <c r="E3" i="12"/>
  <c r="D3" i="12"/>
  <c r="C3" i="12"/>
  <c r="B3" i="12"/>
  <c r="A13" i="12" l="1"/>
  <c r="A17" i="12"/>
  <c r="A15" i="12"/>
  <c r="A14" i="12"/>
  <c r="A16" i="12"/>
  <c r="C12" i="5" l="1"/>
  <c r="V3" i="7"/>
  <c r="G14" i="1" l="1"/>
  <c r="G15" i="12" s="1"/>
  <c r="G13" i="1"/>
  <c r="G14" i="12" s="1"/>
  <c r="G15" i="1"/>
  <c r="G16" i="12" s="1"/>
  <c r="G16" i="1"/>
  <c r="G17" i="12" s="1"/>
  <c r="G17" i="1"/>
  <c r="G18" i="12" s="1"/>
  <c r="G12" i="1"/>
  <c r="G13" i="12" s="1"/>
  <c r="F17" i="5" l="1"/>
  <c r="F15" i="5"/>
  <c r="F10" i="5"/>
  <c r="C19" i="5"/>
  <c r="C17" i="5"/>
  <c r="C16" i="5"/>
  <c r="T16" i="10"/>
  <c r="T12" i="10"/>
  <c r="W3" i="8"/>
  <c r="C25" i="8" s="1"/>
  <c r="T17" i="10" l="1"/>
  <c r="F13" i="5" s="1"/>
  <c r="V2" i="9"/>
  <c r="V3" i="9" s="1"/>
  <c r="F9" i="9" s="1"/>
  <c r="F11" i="5" l="1"/>
  <c r="F14" i="5"/>
  <c r="F9" i="5"/>
  <c r="F8" i="5"/>
  <c r="C14" i="5"/>
  <c r="C15" i="5"/>
  <c r="C18" i="5" s="1"/>
  <c r="J13" i="1"/>
  <c r="J14" i="1"/>
  <c r="J15" i="1"/>
  <c r="J16" i="1"/>
  <c r="J17" i="1"/>
  <c r="J12" i="1"/>
  <c r="I12" i="1"/>
  <c r="I13" i="1"/>
  <c r="I14" i="1"/>
  <c r="I15" i="1"/>
  <c r="I16" i="1"/>
  <c r="I17" i="1"/>
  <c r="H13" i="1"/>
  <c r="H14" i="1"/>
  <c r="H15" i="1"/>
  <c r="H16" i="1"/>
  <c r="H17" i="1"/>
  <c r="H12" i="1"/>
  <c r="C10" i="5" l="1"/>
  <c r="C9" i="5"/>
  <c r="C8" i="5"/>
  <c r="V3" i="11" l="1"/>
  <c r="V3" i="10"/>
  <c r="F7"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Juan Pablo Garzón Peraza</author>
  </authors>
  <commentList>
    <comment ref="C21" authorId="0" shapeId="0" xr:uid="{00000000-0006-0000-0300-000001000000}">
      <text>
        <r>
          <rPr>
            <b/>
            <sz val="9"/>
            <color indexed="81"/>
            <rFont val="Tahoma"/>
            <family val="2"/>
          </rPr>
          <t>Juan Pablo Garzón Peraza:</t>
        </r>
        <r>
          <rPr>
            <sz val="9"/>
            <color indexed="81"/>
            <rFont val="Tahoma"/>
            <family val="2"/>
          </rPr>
          <t xml:space="preserve">
Total de procesos terminados, sin importar la fecha de terminación</t>
        </r>
      </text>
    </comment>
  </commentList>
</comments>
</file>

<file path=xl/sharedStrings.xml><?xml version="1.0" encoding="utf-8"?>
<sst xmlns="http://schemas.openxmlformats.org/spreadsheetml/2006/main" count="276" uniqueCount="199">
  <si>
    <t>JEFE FINANCIERO</t>
  </si>
  <si>
    <t>JEFE JURÍDICO</t>
  </si>
  <si>
    <t>ENLACE DE PAGOS</t>
  </si>
  <si>
    <t>JEFE CONTROL INTERNO</t>
  </si>
  <si>
    <t>SECRETARIO TÉCNICO</t>
  </si>
  <si>
    <t>ADMINISTRADOR DE LA ENTIDAD</t>
  </si>
  <si>
    <t>FECHA CREACIÓN  EN EKOGUI</t>
  </si>
  <si>
    <t>NOMBRE</t>
  </si>
  <si>
    <t>Pagos</t>
  </si>
  <si>
    <t>Uso del sistema</t>
  </si>
  <si>
    <t>Plantilla de certificado de Control Interno</t>
  </si>
  <si>
    <t>Agencia Nacional de Defensa Jurídica del Estado</t>
  </si>
  <si>
    <t>Si</t>
  </si>
  <si>
    <t>No</t>
  </si>
  <si>
    <t>N/A</t>
  </si>
  <si>
    <t>ROL</t>
  </si>
  <si>
    <t>TIENE EL ROL</t>
  </si>
  <si>
    <t>FECHA ÚLTIMA CAPACITACIÓN</t>
  </si>
  <si>
    <t xml:space="preserve">CANTIDAD </t>
  </si>
  <si>
    <t>CANTIDAD DE ABOGADOS</t>
  </si>
  <si>
    <t>ABOGADOS CON PROCESOS ACTIVOS</t>
  </si>
  <si>
    <t>CANTIDAD DE ABOGADOS LITIGANDO</t>
  </si>
  <si>
    <t>ABOGADOS CREADOS EN EKOGUI ACTIVOS</t>
  </si>
  <si>
    <t>CANTIDAD</t>
  </si>
  <si>
    <t>ABOGADOS INACTIVOS</t>
  </si>
  <si>
    <t>Sin capacitación</t>
  </si>
  <si>
    <t>ABOGADOS CON CORREO ACTUALIZADO</t>
  </si>
  <si>
    <t>CANTIDAD DE PROCESOS ACTIVOS</t>
  </si>
  <si>
    <t>PROCESOS ACTIVOS REGISTRADOS EN EKOGUI</t>
  </si>
  <si>
    <t>PROCESOS SIN ABOGADO ASIGNADO</t>
  </si>
  <si>
    <t>PROCESOS ACTIVOS</t>
  </si>
  <si>
    <t>ACTUALIZACIÓN</t>
  </si>
  <si>
    <t>CALIFICACIÓN DE RIESGO</t>
  </si>
  <si>
    <t>PROCESOS ACTIVOS EN CALIDAD DEMANDADO</t>
  </si>
  <si>
    <t>PROCESOS SIN CALIFICACIÓN</t>
  </si>
  <si>
    <t>PROCESO ENTIDAD TERMINADOS</t>
  </si>
  <si>
    <t>ENTIDAD</t>
  </si>
  <si>
    <t>INFORMACIÓN USUARIOS</t>
  </si>
  <si>
    <t>Usuarios activos</t>
  </si>
  <si>
    <t>Nivel de capacitación</t>
  </si>
  <si>
    <t>Completitud de roles</t>
  </si>
  <si>
    <t>Procesos activos</t>
  </si>
  <si>
    <t>Procesos por abogado</t>
  </si>
  <si>
    <t>Porcentaje de registro</t>
  </si>
  <si>
    <t>Procesos arbitrales</t>
  </si>
  <si>
    <t>Procesos prejudiciales</t>
  </si>
  <si>
    <t>Actualización prejudiciales</t>
  </si>
  <si>
    <t>Actualización más de 33.000 SMMLV</t>
  </si>
  <si>
    <t>REGISTRO EN 2020</t>
  </si>
  <si>
    <t>REGISTRO EN 2019</t>
  </si>
  <si>
    <t>REGISTRO EN 2018 Y ANTERIORES</t>
  </si>
  <si>
    <t>TOTAL PREJUDICIALES ACTIVOS</t>
  </si>
  <si>
    <t>TOTAL PREJUDICIALES ACTIVOS EN EKOGUI</t>
  </si>
  <si>
    <t>TOTAL PROCESOS TERMINADOS</t>
  </si>
  <si>
    <t>CANTIDAD PREJUDICIALES</t>
  </si>
  <si>
    <t>Procesos que efectivamente se encuentran activos</t>
  </si>
  <si>
    <t>Proceso que se encuentran terminados</t>
  </si>
  <si>
    <t>Procesos de más de 33.000 SMMLV registrados en eKOGUI</t>
  </si>
  <si>
    <t>PROCESOS CON CALIFICACIÓN  EN 2020</t>
  </si>
  <si>
    <t>PROCESOS CON CALIFICACIÓN ANTERIOR A 2020</t>
  </si>
  <si>
    <t>PROBABILIDAD DE PERDER EL CASO ALTA</t>
  </si>
  <si>
    <t>PROBABILIDAD DE PERDER EL CASO MEDIA</t>
  </si>
  <si>
    <t>PROBABILIDAD DE PERDER EL CASO BAJA</t>
  </si>
  <si>
    <t>PROBABILIDAD DE PERDER EL CASO REMOTA</t>
  </si>
  <si>
    <t>CON PROVISIÓN IGUAL A CERO</t>
  </si>
  <si>
    <t>Procesos Judiciales</t>
  </si>
  <si>
    <t>TERMINADOS ÚLTIMA ACTUACIÓN EN 2020</t>
  </si>
  <si>
    <t>ARBITRAMENTOS</t>
  </si>
  <si>
    <t>ARBITRAMENTOS ACTIVOS</t>
  </si>
  <si>
    <t>ARBITRAMENTOS REGISTRADOS EN EKOGUI</t>
  </si>
  <si>
    <t>PAGOS</t>
  </si>
  <si>
    <t>Gestiona pagos en SIIF de MinHacienda</t>
  </si>
  <si>
    <t>Provisión incorrecta</t>
  </si>
  <si>
    <t>JUDICIALES</t>
  </si>
  <si>
    <t>PREJUDICIALES</t>
  </si>
  <si>
    <t>Plantilla de certificado de Control Interno eKOGUI</t>
  </si>
  <si>
    <t>ACTUALIZADO</t>
  </si>
  <si>
    <t>Entre 21-03-2019 y 31-12-2019</t>
  </si>
  <si>
    <t>PROCESOS SIN ABOGADO ASIGNADO(1)</t>
  </si>
  <si>
    <t>Procesos de más de 33.000 SMMLV con la pieza demanda(5)</t>
  </si>
  <si>
    <t>(5) Puede ser remitida a la ANDJE o cargada en el sistema</t>
  </si>
  <si>
    <t>PROCESOS ANALIZADOS</t>
  </si>
  <si>
    <t>PROCESOS TERMINADOS CON EJECUTORIA</t>
  </si>
  <si>
    <t>PROCESOS DESFAVORABLES</t>
  </si>
  <si>
    <t>PROCESOS QUE GENERAN EROGACIÓN ECONÓMICA</t>
  </si>
  <si>
    <t>PROCESOS CON VALOR CONDENA MAYOR A CERO</t>
  </si>
  <si>
    <t>ARBITRAMENTOS TERMINADOS EN EKOGUI</t>
  </si>
  <si>
    <r>
      <t xml:space="preserve">Por favor seleccione la información que desea registrar, en cualquier momento puede visualizar los resultados de la información que haya registrado seleccionando la opción de </t>
    </r>
    <r>
      <rPr>
        <b/>
        <sz val="11"/>
        <color theme="1"/>
        <rFont val="Calibri"/>
        <family val="2"/>
        <scheme val="minor"/>
      </rPr>
      <t>Ver resultado</t>
    </r>
    <r>
      <rPr>
        <sz val="11"/>
        <color theme="1"/>
        <rFont val="Calibri"/>
        <family val="2"/>
        <scheme val="minor"/>
      </rPr>
      <t>.</t>
    </r>
  </si>
  <si>
    <t>OBSERVACIONES</t>
  </si>
  <si>
    <t>CONDENAS</t>
  </si>
  <si>
    <t>Observaciones</t>
  </si>
  <si>
    <t>Tiene información estudios</t>
  </si>
  <si>
    <t>Tienen información experiencia</t>
  </si>
  <si>
    <t>Tienen Información laboral</t>
  </si>
  <si>
    <t>INFORMACIÓN (1)</t>
  </si>
  <si>
    <t>Observaciones:</t>
  </si>
  <si>
    <t>Capacitaciones anteriores al 21-03-2019</t>
  </si>
  <si>
    <t>RETIRADOS EN LA ENTIDAD PRIMER SEMESTRE 2020</t>
  </si>
  <si>
    <t>INACTIVADOS EN EKOGUI PRIMER SEMESTRE 2020</t>
  </si>
  <si>
    <t>(1) Se visualiza en el detalle del abogado a la fecha de revisión</t>
  </si>
  <si>
    <t>Solamente se revisa que tenga registrada alguna información registrada</t>
  </si>
  <si>
    <t>PROVISIÓN CONTABLE (6)</t>
  </si>
  <si>
    <t>MAYORES A 33.000 SMMLV(4) ACTIVOS</t>
  </si>
  <si>
    <t>ÚLTIMA CAPACITACIÓN ABOGADOS ACTIVOS</t>
  </si>
  <si>
    <t>No Aplica</t>
  </si>
  <si>
    <t>USUARIOS ACTIVOS</t>
  </si>
  <si>
    <t>Posteriores al 01-01-2020</t>
  </si>
  <si>
    <t>Fecha de diligenciamiento de plantilla</t>
  </si>
  <si>
    <t>NOMBRE JEFE CONTROL INTERNO</t>
  </si>
  <si>
    <t>TIENE INFORMACIÓN ESTUDIOS</t>
  </si>
  <si>
    <t>TIENEN INFORMACIÓN EXPERIENCIA</t>
  </si>
  <si>
    <t>TIENEN INFORMACIÓN LABORAL</t>
  </si>
  <si>
    <t>POSTERIORES AL 01-01-2020</t>
  </si>
  <si>
    <t>ENTRE 21-03-2019 Y 31-12-2019</t>
  </si>
  <si>
    <t>CAPACITACIONES ANTERIORES AL 21-03-2019</t>
  </si>
  <si>
    <t>SIN CAPACITACIÓN</t>
  </si>
  <si>
    <t>PROCESOS TERMINADOS PERIODO</t>
  </si>
  <si>
    <t>TERMINADOS PERIODO EN EKOGUI</t>
  </si>
  <si>
    <t>PROCESOS ACTIVOS CON ESTADO TERMINADO</t>
  </si>
  <si>
    <t>CANTIDAD DE PROCESOS DE MÁS DE 33.000 SMMLV</t>
  </si>
  <si>
    <t>PROCESOS DE MÁS DE 33.000 SMMLV REGISTRADOS EN EKOGUI</t>
  </si>
  <si>
    <t xml:space="preserve">PROCESOS DE MÁS DE 33.000 SMMLV CON LA PIEZA DEMANDA </t>
  </si>
  <si>
    <t>PROBABILIDAD DE PERDER EL CASO ALTA - PROCESOS</t>
  </si>
  <si>
    <t>PROBABILIDAD DE PERDER EL CASO MEDIA - PROCESOS</t>
  </si>
  <si>
    <t>PROBABILIDAD DE PERDER EL CASO BAJA - PROCESOS</t>
  </si>
  <si>
    <t>PROBABILIDAD DE PERDER EL CASO REMOTA - PROCESOS</t>
  </si>
  <si>
    <t>PROBABILIDAD DE PERDER EL CASO ALTA - PROVISION 0</t>
  </si>
  <si>
    <t>PROBABILIDAD DE PERDER EL CASO MEDIA - PROVISION 0</t>
  </si>
  <si>
    <t>PROBABILIDAD DE PERDER EL CASO BAJA - PROVISION 0</t>
  </si>
  <si>
    <t>PROBABILIDAD DE PERDER EL CASO REMOTA - PROVISION 0</t>
  </si>
  <si>
    <t>TOTAL ARBITRAMENTOS TERMINADOS CORTE</t>
  </si>
  <si>
    <t>GESTIONA PAGOS EN SIIF DE MINHACIENDA</t>
  </si>
  <si>
    <t>PAGOS ENLAZADOS</t>
  </si>
  <si>
    <t>FECHA REPORTE USUARIOS</t>
  </si>
  <si>
    <t>FECHA REPORTE ABOGADOS</t>
  </si>
  <si>
    <t>FECHA REPORTE JUDICIALES</t>
  </si>
  <si>
    <t>OBS1</t>
  </si>
  <si>
    <t>OBS2</t>
  </si>
  <si>
    <t>OBS3</t>
  </si>
  <si>
    <t>OBS4</t>
  </si>
  <si>
    <t>OBS5</t>
  </si>
  <si>
    <t>OBS6</t>
  </si>
  <si>
    <t>OBS7</t>
  </si>
  <si>
    <t>Favor Diligenciar los Campos Resaltados</t>
  </si>
  <si>
    <t># PROCESOS</t>
  </si>
  <si>
    <t>Favor Diligenciar los campos Resaltados</t>
  </si>
  <si>
    <t>Conciliaciones Prejudiciales</t>
  </si>
  <si>
    <t>Procesos que se encuentran terminados</t>
  </si>
  <si>
    <t>Abogados al 30 de junio de 2022</t>
  </si>
  <si>
    <t>ABOGADOS ACTIVOS AL 30-06-2022</t>
  </si>
  <si>
    <t>PROCESOS ACTIVOS AL 30 DE JUNIO DE 2022</t>
  </si>
  <si>
    <t>(1) Con fecha de registro anterior al 15-06-2022</t>
  </si>
  <si>
    <t>PROCESOS TERMINADOS PRIMER SEMESTRE 2022</t>
  </si>
  <si>
    <t>TERMINADOS EN EKOGUI DURANTE PRIMER SEMESTRE 2022 (2)</t>
  </si>
  <si>
    <t>(2) Con fecha de actuación en 2022</t>
  </si>
  <si>
    <r>
      <t>(3)En el reporte de activos al 30 de junio verifique la columna</t>
    </r>
    <r>
      <rPr>
        <b/>
        <i/>
        <sz val="9"/>
        <color theme="1"/>
        <rFont val="Calibri"/>
        <family val="2"/>
        <scheme val="minor"/>
      </rPr>
      <t xml:space="preserve"> Estado General del proceso</t>
    </r>
  </si>
  <si>
    <t>(4)Equivalente a un valor indexado de $33.000 millones a 30 de junio de 2022</t>
  </si>
  <si>
    <t>PREJUDICIALES ACTIVAS AL 30-06-2022</t>
  </si>
  <si>
    <t>REGISTRO POSTERIOR AL 31/12/2021</t>
  </si>
  <si>
    <t>REGISTRO EN PRIMER SEMESTRE DE 2021 Y ANTERIORES</t>
  </si>
  <si>
    <t>REGISTRO ENTRE  1 DE JULIO Y 31 DE DICIEMBRE DE 2021</t>
  </si>
  <si>
    <t>CANTIDAD DE ABOGADOS LITIGANDO SEGUN JURIDICA</t>
  </si>
  <si>
    <t>RETIRADOS EN LA ENTIDAD PRIMER SEMESTRE 2022 SEGÚN JURIDICA</t>
  </si>
  <si>
    <t>CANTIDAD DE PROCESOS ACTIVOS SEGÚN JURIDICA</t>
  </si>
  <si>
    <t>PROCESOS TERMINADOS DURANTE PRIMER SEMESTRE 2022 SEGÚN JURIDICA</t>
  </si>
  <si>
    <t>PROCESO TERMINADOS EN EKOGUI AL 30 DE JUNIO 2022</t>
  </si>
  <si>
    <t>PROCESOS ACTIVOS EN EKOGUI CON ESTADO TERMINADO(3)</t>
  </si>
  <si>
    <t>Cantidad de procesos de más de 33.000 SMMLV SEGÚN JURIDICA</t>
  </si>
  <si>
    <t>PROCESOS ACTIVOS EN EKOGUI  EN CALIDAD DEMANDADO AL 30-06-2022</t>
  </si>
  <si>
    <t>PROCESOS EN EKOGUI CON CALIFICACIÓN PRIMER SEMESTRE 2022</t>
  </si>
  <si>
    <t>PROCESOS EN EKOGUI CON CALIFICACIÓN ANTERIOR A 31-12-2021</t>
  </si>
  <si>
    <t>PROCESOS EN EKOGUI SIN CALIFICACIÓN</t>
  </si>
  <si>
    <t>(6) Solo se consideran los procesos activos en e-Kogui - calidad demandado al 30 de JUNIO de 2022 que tengan calificación de riesgo</t>
  </si>
  <si>
    <t>TOTAL PREJUDICIALES ACTIVOS SEGÚN JURIDICA</t>
  </si>
  <si>
    <t>ARBITRAMENTOS ACTIVOS AL 30-06-2022 SEGÚN JURIDICA</t>
  </si>
  <si>
    <t>TOTAL ARBITRAMENTOS TERMINADOS  AL 30-06-2022 SEGÚN JURIDICA</t>
  </si>
  <si>
    <t xml:space="preserve">*Nota Los valores arrojados en esta hoja son solo para referencia y control del diligenciamiento, no deben ser usados para </t>
  </si>
  <si>
    <t>Favor Diligenciar los Campos Resaltados y Revisar la Información Incompleta Antes de Remitir a la ANDJE *</t>
  </si>
  <si>
    <t>TOTAL PREJUDICIALES TERMINADOS I SEM. 2022 SEGÚN JURIDICA</t>
  </si>
  <si>
    <t>ARBITRAMENTOS ACTIVOS REGISTRADOS EN EKOGUI</t>
  </si>
  <si>
    <t>INACTIVADOS EN EKOGUI PRIMER SEMESTRE 2022</t>
  </si>
  <si>
    <t>Realiza Pagos por SIIF</t>
  </si>
  <si>
    <t>NOMBRE ENTIDAD QUE REPORTA</t>
  </si>
  <si>
    <t>NOMBRE JEFE CONTROL INTERNO QUE REPORTA</t>
  </si>
  <si>
    <t>calificar o cualificar o comparar a las entidades, no hay valores buenos ni malos. No es una hoja de validaciÓn</t>
  </si>
  <si>
    <t>Uso del Módulo Pagos</t>
  </si>
  <si>
    <t>TERMINADOS EN EKOGUI ÚLTIMA ACTUACIÓN  I SEM. 2022</t>
  </si>
  <si>
    <t>Su entidad utilizo el modulo de pagos en 2022-I?</t>
  </si>
  <si>
    <t>PREJUDICIALES TERMINADAS PRIMER SEMESTRE 2022</t>
  </si>
  <si>
    <t>Hector Rodríguez Gonzalez</t>
  </si>
  <si>
    <t>Silvia Helena Ramírez Saavedra</t>
  </si>
  <si>
    <t>Adriana Aldana Nieto</t>
  </si>
  <si>
    <t>Sonia Maritza Machado Cruz</t>
  </si>
  <si>
    <t>María Gladys Silva Paredes</t>
  </si>
  <si>
    <t>Ana Soledad García</t>
  </si>
  <si>
    <t>NA</t>
  </si>
  <si>
    <t>UNIDAD ADMINISTRATIVA ESPECIAL AERONAUTICA CIVIL - AEROCIVIL</t>
  </si>
  <si>
    <t>SONIA MARITZA MACHADO CRUZ</t>
  </si>
  <si>
    <t>6 PROCESOS ACTIVOS EN LOS CUALES LA ENTIDAD TIENE LA CALIDAD DE DEMANDADO NO TIENEN CALIFICACION DEL RIESGO PORQUE PARA EL PERIODO AUDITADO SE ENCUENTRA CORRIEDNO EL TÉRMINO DE TRASLADO, CONFORME LO MANIFESTADO EN RAD ADI N.1203,2022021558 DEL 18 DE AGOSSTO DE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</si>
</sst>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
  </numFmts>
  <fonts count="18" x14ac:knownFonts="1">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b/>
      <sz val="16"/>
      <color theme="1"/>
      <name val="Calibri"/>
      <family val="2"/>
      <scheme val="minor"/>
    </font>
    <font>
      <sz val="11"/>
      <color theme="3"/>
      <name val="Calibri"/>
      <family val="2"/>
      <scheme val="minor"/>
    </font>
    <font>
      <b/>
      <sz val="18"/>
      <color theme="3"/>
      <name val="Calibri"/>
      <family val="2"/>
      <scheme val="minor"/>
    </font>
    <font>
      <i/>
      <sz val="9"/>
      <color theme="1"/>
      <name val="Calibri"/>
      <family val="2"/>
      <scheme val="minor"/>
    </font>
    <font>
      <b/>
      <i/>
      <sz val="9"/>
      <color theme="1"/>
      <name val="Calibri"/>
      <family val="2"/>
      <scheme val="minor"/>
    </font>
    <font>
      <b/>
      <sz val="18"/>
      <color theme="1"/>
      <name val="Calibri"/>
      <family val="2"/>
      <scheme val="minor"/>
    </font>
    <font>
      <sz val="9"/>
      <color indexed="81"/>
      <name val="Tahoma"/>
      <family val="2"/>
    </font>
    <font>
      <b/>
      <sz val="9"/>
      <color indexed="81"/>
      <name val="Tahoma"/>
      <family val="2"/>
    </font>
    <font>
      <sz val="11"/>
      <color indexed="8"/>
      <name val="Calibri"/>
      <family val="2"/>
      <charset val="1"/>
    </font>
    <font>
      <sz val="11"/>
      <color rgb="FF000000"/>
      <name val="Calibri"/>
      <family val="2"/>
      <scheme val="minor"/>
    </font>
    <font>
      <sz val="10"/>
      <color theme="1"/>
      <name val="Calibri"/>
      <family val="2"/>
      <scheme val="minor"/>
    </font>
  </fonts>
  <fills count="7">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rgb="FF00B050"/>
        <bgColor indexed="22"/>
      </patternFill>
    </fill>
    <fill>
      <patternFill patternType="solid">
        <fgColor rgb="FF00B050"/>
        <bgColor indexed="64"/>
      </patternFill>
    </fill>
    <fill>
      <patternFill patternType="solid">
        <fgColor theme="0" tint="-0.14996795556505021"/>
        <bgColor indexed="64"/>
      </patternFill>
    </fill>
  </fills>
  <borders count="2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s>
  <cellStyleXfs count="3">
    <xf numFmtId="0" fontId="0" fillId="0" borderId="0"/>
    <xf numFmtId="9" fontId="1" fillId="0" borderId="0" applyFont="0" applyFill="0" applyBorder="0" applyAlignment="0" applyProtection="0"/>
    <xf numFmtId="0" fontId="15" fillId="0" borderId="0"/>
  </cellStyleXfs>
  <cellXfs count="121">
    <xf numFmtId="0" fontId="0" fillId="0" borderId="0" xfId="0"/>
    <xf numFmtId="0" fontId="0" fillId="2" borderId="0" xfId="0" applyFill="1"/>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0" fillId="2" borderId="1" xfId="0" applyFill="1" applyBorder="1"/>
    <xf numFmtId="0" fontId="0" fillId="2" borderId="2" xfId="0" applyFill="1" applyBorder="1"/>
    <xf numFmtId="0" fontId="0" fillId="2" borderId="3" xfId="0" applyFill="1" applyBorder="1"/>
    <xf numFmtId="0" fontId="0" fillId="2" borderId="4" xfId="0" applyFill="1" applyBorder="1"/>
    <xf numFmtId="0" fontId="0" fillId="2" borderId="5"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2" fillId="3" borderId="10" xfId="0" applyFont="1" applyFill="1" applyBorder="1" applyAlignment="1">
      <alignment horizontal="center"/>
    </xf>
    <xf numFmtId="0" fontId="2" fillId="3" borderId="9" xfId="0" applyFont="1" applyFill="1" applyBorder="1" applyAlignment="1">
      <alignment horizontal="center"/>
    </xf>
    <xf numFmtId="0" fontId="2" fillId="3" borderId="9" xfId="0" applyFont="1" applyFill="1" applyBorder="1"/>
    <xf numFmtId="0" fontId="2" fillId="3" borderId="11" xfId="0" applyFont="1" applyFill="1" applyBorder="1" applyAlignment="1">
      <alignment horizontal="center"/>
    </xf>
    <xf numFmtId="0" fontId="7" fillId="2" borderId="0" xfId="0" applyFont="1" applyFill="1"/>
    <xf numFmtId="0" fontId="5" fillId="3" borderId="0" xfId="0" applyFont="1" applyFill="1"/>
    <xf numFmtId="0" fontId="0" fillId="2" borderId="0" xfId="0" applyFill="1" applyAlignment="1">
      <alignment vertical="center" wrapText="1"/>
    </xf>
    <xf numFmtId="0" fontId="0" fillId="2" borderId="5" xfId="0" applyFill="1" applyBorder="1" applyAlignment="1">
      <alignment vertical="center" wrapText="1"/>
    </xf>
    <xf numFmtId="0" fontId="9" fillId="2" borderId="0" xfId="0" applyFont="1" applyFill="1" applyAlignment="1">
      <alignment vertical="center"/>
    </xf>
    <xf numFmtId="0" fontId="9" fillId="2" borderId="0" xfId="0" applyFont="1" applyFill="1"/>
    <xf numFmtId="0" fontId="0" fillId="2" borderId="9" xfId="0" applyFill="1" applyBorder="1" applyAlignment="1">
      <alignment vertical="center" wrapText="1"/>
    </xf>
    <xf numFmtId="0" fontId="2" fillId="3" borderId="19" xfId="0" applyFont="1" applyFill="1" applyBorder="1"/>
    <xf numFmtId="0" fontId="10" fillId="2" borderId="0" xfId="0" applyFont="1" applyFill="1"/>
    <xf numFmtId="0" fontId="2" fillId="3" borderId="9" xfId="0" applyFont="1" applyFill="1" applyBorder="1" applyAlignment="1">
      <alignment vertical="center"/>
    </xf>
    <xf numFmtId="0" fontId="2" fillId="3" borderId="9" xfId="0" applyFont="1" applyFill="1" applyBorder="1" applyAlignment="1">
      <alignment horizontal="center" vertical="center" wrapText="1"/>
    </xf>
    <xf numFmtId="0" fontId="12" fillId="0" borderId="0" xfId="0" applyFont="1" applyAlignment="1">
      <alignment horizontal="center"/>
    </xf>
    <xf numFmtId="0" fontId="5" fillId="2" borderId="0" xfId="0" applyFont="1" applyFill="1"/>
    <xf numFmtId="0" fontId="0" fillId="0" borderId="9" xfId="0" applyBorder="1"/>
    <xf numFmtId="0" fontId="3" fillId="0" borderId="0" xfId="0" applyFont="1"/>
    <xf numFmtId="0" fontId="6" fillId="0" borderId="0" xfId="0" applyFont="1"/>
    <xf numFmtId="0" fontId="6" fillId="0" borderId="5" xfId="0" applyFont="1" applyBorder="1"/>
    <xf numFmtId="14" fontId="0" fillId="2" borderId="0" xfId="0" applyNumberFormat="1" applyFill="1"/>
    <xf numFmtId="0" fontId="2" fillId="3" borderId="9" xfId="0" applyFont="1" applyFill="1" applyBorder="1" applyAlignment="1">
      <alignment horizontal="center" vertical="center"/>
    </xf>
    <xf numFmtId="0" fontId="0" fillId="0" borderId="16" xfId="0" applyBorder="1"/>
    <xf numFmtId="0" fontId="10" fillId="0" borderId="15" xfId="0" applyFont="1" applyBorder="1"/>
    <xf numFmtId="0" fontId="10" fillId="2" borderId="17" xfId="0" applyFont="1" applyFill="1" applyBorder="1"/>
    <xf numFmtId="0" fontId="0" fillId="2" borderId="18" xfId="0" applyFill="1" applyBorder="1"/>
    <xf numFmtId="0" fontId="0" fillId="2" borderId="0" xfId="0" applyFill="1" applyProtection="1">
      <protection locked="0"/>
    </xf>
    <xf numFmtId="0" fontId="0" fillId="0" borderId="0" xfId="0" applyProtection="1">
      <protection locked="0"/>
    </xf>
    <xf numFmtId="0" fontId="4" fillId="2" borderId="0" xfId="0" applyFont="1" applyFill="1"/>
    <xf numFmtId="0" fontId="4" fillId="0" borderId="0" xfId="0" applyFont="1"/>
    <xf numFmtId="0" fontId="0" fillId="2" borderId="9" xfId="0" applyFill="1" applyBorder="1" applyAlignment="1">
      <alignment vertical="center"/>
    </xf>
    <xf numFmtId="0" fontId="0" fillId="2" borderId="0" xfId="0" applyFill="1" applyAlignment="1">
      <alignment wrapText="1"/>
    </xf>
    <xf numFmtId="0" fontId="0" fillId="2" borderId="22" xfId="0" applyFill="1" applyBorder="1" applyAlignment="1">
      <alignment horizontal="center" vertical="center"/>
    </xf>
    <xf numFmtId="0" fontId="0" fillId="2" borderId="14" xfId="0" applyFill="1" applyBorder="1" applyAlignment="1">
      <alignment wrapText="1"/>
    </xf>
    <xf numFmtId="0" fontId="0" fillId="2" borderId="17" xfId="0" applyFill="1" applyBorder="1" applyAlignment="1">
      <alignment wrapText="1"/>
    </xf>
    <xf numFmtId="0" fontId="0" fillId="2" borderId="18" xfId="0" applyFill="1" applyBorder="1" applyAlignment="1">
      <alignment wrapText="1"/>
    </xf>
    <xf numFmtId="0" fontId="10" fillId="2" borderId="21" xfId="0" applyFont="1" applyFill="1" applyBorder="1" applyAlignment="1">
      <alignment wrapText="1"/>
    </xf>
    <xf numFmtId="14" fontId="5" fillId="2" borderId="5" xfId="0" applyNumberFormat="1" applyFont="1" applyFill="1" applyBorder="1"/>
    <xf numFmtId="0" fontId="0" fillId="2" borderId="13" xfId="0" applyFill="1" applyBorder="1" applyAlignment="1" applyProtection="1">
      <alignment wrapText="1"/>
      <protection hidden="1"/>
    </xf>
    <xf numFmtId="0" fontId="15" fillId="0" borderId="0" xfId="2"/>
    <xf numFmtId="14" fontId="15" fillId="0" borderId="0" xfId="2" applyNumberFormat="1"/>
    <xf numFmtId="164" fontId="15" fillId="0" borderId="0" xfId="2" applyNumberFormat="1"/>
    <xf numFmtId="0" fontId="15" fillId="4" borderId="0" xfId="2" applyFill="1"/>
    <xf numFmtId="0" fontId="15" fillId="4" borderId="0" xfId="2" applyFill="1" applyAlignment="1">
      <alignment vertical="center"/>
    </xf>
    <xf numFmtId="0" fontId="15" fillId="5" borderId="0" xfId="2" applyFill="1"/>
    <xf numFmtId="0" fontId="0" fillId="5" borderId="0" xfId="0" applyFill="1"/>
    <xf numFmtId="0" fontId="16" fillId="5" borderId="0" xfId="0" applyFont="1" applyFill="1" applyAlignment="1">
      <alignment vertical="center"/>
    </xf>
    <xf numFmtId="0" fontId="0" fillId="6" borderId="9" xfId="0" applyFill="1" applyBorder="1" applyProtection="1">
      <protection locked="0"/>
    </xf>
    <xf numFmtId="14" fontId="0" fillId="6" borderId="9" xfId="0" applyNumberFormat="1" applyFill="1" applyBorder="1" applyProtection="1">
      <protection locked="0"/>
    </xf>
    <xf numFmtId="0" fontId="0" fillId="0" borderId="11" xfId="0" applyBorder="1" applyProtection="1">
      <protection hidden="1"/>
    </xf>
    <xf numFmtId="0" fontId="0" fillId="2" borderId="0" xfId="0" applyFill="1" applyAlignment="1">
      <alignment horizontal="center"/>
    </xf>
    <xf numFmtId="0" fontId="0" fillId="0" borderId="9" xfId="0" applyBorder="1" applyAlignment="1">
      <alignment horizontal="center" vertical="center"/>
    </xf>
    <xf numFmtId="9" fontId="0" fillId="0" borderId="9" xfId="1" applyFont="1" applyBorder="1" applyAlignment="1">
      <alignment horizontal="center" vertical="center"/>
    </xf>
    <xf numFmtId="0" fontId="0" fillId="2" borderId="0" xfId="0" applyFill="1" applyAlignment="1">
      <alignment horizontal="center" vertical="center"/>
    </xf>
    <xf numFmtId="0" fontId="17" fillId="0" borderId="0" xfId="0" applyFont="1" applyAlignment="1">
      <alignment horizontal="center"/>
    </xf>
    <xf numFmtId="0" fontId="2" fillId="3" borderId="19" xfId="0" applyFont="1" applyFill="1" applyBorder="1" applyAlignment="1">
      <alignment horizontal="center"/>
    </xf>
    <xf numFmtId="14" fontId="0" fillId="2" borderId="9" xfId="0" applyNumberFormat="1" applyFill="1" applyBorder="1" applyProtection="1">
      <protection locked="0"/>
    </xf>
    <xf numFmtId="0" fontId="0" fillId="2" borderId="12" xfId="0" applyFill="1" applyBorder="1" applyProtection="1">
      <protection locked="0"/>
    </xf>
    <xf numFmtId="14" fontId="0" fillId="2" borderId="12" xfId="0" applyNumberFormat="1" applyFill="1" applyBorder="1" applyProtection="1">
      <protection locked="0"/>
    </xf>
    <xf numFmtId="0" fontId="0" fillId="2" borderId="9" xfId="0" applyFill="1" applyBorder="1" applyProtection="1">
      <protection locked="0"/>
    </xf>
    <xf numFmtId="0" fontId="12" fillId="0" borderId="4" xfId="0" applyFont="1" applyBorder="1" applyAlignment="1">
      <alignment horizontal="center"/>
    </xf>
    <xf numFmtId="0" fontId="12" fillId="0" borderId="0" xfId="0" applyFont="1" applyAlignment="1">
      <alignment horizontal="center"/>
    </xf>
    <xf numFmtId="0" fontId="12" fillId="0" borderId="5" xfId="0" applyFont="1" applyBorder="1" applyAlignment="1">
      <alignment horizontal="center"/>
    </xf>
    <xf numFmtId="0" fontId="0" fillId="0" borderId="0" xfId="0" applyAlignment="1">
      <alignment horizontal="left" wrapText="1"/>
    </xf>
    <xf numFmtId="0" fontId="7" fillId="2" borderId="4" xfId="0" applyFont="1" applyFill="1" applyBorder="1" applyAlignment="1">
      <alignment horizontal="center"/>
    </xf>
    <xf numFmtId="0" fontId="7" fillId="2" borderId="0" xfId="0" applyFont="1" applyFill="1" applyAlignment="1">
      <alignment horizontal="center"/>
    </xf>
    <xf numFmtId="0" fontId="7" fillId="2" borderId="5" xfId="0" applyFont="1" applyFill="1" applyBorder="1" applyAlignment="1">
      <alignment horizontal="center"/>
    </xf>
    <xf numFmtId="0" fontId="0" fillId="6" borderId="12" xfId="0" applyFill="1" applyBorder="1" applyAlignment="1" applyProtection="1">
      <alignment horizontal="left" vertical="top"/>
      <protection locked="0"/>
    </xf>
    <xf numFmtId="0" fontId="0" fillId="6" borderId="25" xfId="0" applyFill="1" applyBorder="1" applyAlignment="1" applyProtection="1">
      <alignment horizontal="left" vertical="top"/>
      <protection locked="0"/>
    </xf>
    <xf numFmtId="0" fontId="0" fillId="6" borderId="26" xfId="0" applyFill="1" applyBorder="1" applyAlignment="1" applyProtection="1">
      <alignment horizontal="left" vertical="top"/>
      <protection locked="0"/>
    </xf>
    <xf numFmtId="0" fontId="0" fillId="2" borderId="23" xfId="0" applyFill="1" applyBorder="1" applyAlignment="1">
      <alignment horizontal="center"/>
    </xf>
    <xf numFmtId="0" fontId="0" fillId="2" borderId="24" xfId="0" applyFill="1" applyBorder="1" applyAlignment="1">
      <alignment horizontal="center"/>
    </xf>
    <xf numFmtId="0" fontId="0" fillId="2" borderId="0" xfId="0" applyFill="1" applyAlignment="1">
      <alignment horizontal="center"/>
    </xf>
    <xf numFmtId="0" fontId="8" fillId="2" borderId="13" xfId="0" applyFont="1" applyFill="1" applyBorder="1" applyAlignment="1">
      <alignment horizontal="left" vertical="center" wrapText="1"/>
    </xf>
    <xf numFmtId="0" fontId="8" fillId="2" borderId="14" xfId="0" applyFont="1" applyFill="1" applyBorder="1" applyAlignment="1">
      <alignment horizontal="left" vertical="center" wrapText="1"/>
    </xf>
    <xf numFmtId="0" fontId="8" fillId="2" borderId="17" xfId="0" applyFont="1" applyFill="1" applyBorder="1" applyAlignment="1">
      <alignment horizontal="left" vertical="center" wrapText="1"/>
    </xf>
    <xf numFmtId="0" fontId="8" fillId="2" borderId="18" xfId="0" applyFont="1" applyFill="1" applyBorder="1" applyAlignment="1">
      <alignment horizontal="left" vertical="center" wrapText="1"/>
    </xf>
    <xf numFmtId="0" fontId="0" fillId="6" borderId="13" xfId="0" applyFill="1" applyBorder="1" applyAlignment="1" applyProtection="1">
      <alignment horizontal="left" vertical="top"/>
      <protection locked="0"/>
    </xf>
    <xf numFmtId="0" fontId="0" fillId="6" borderId="21" xfId="0" applyFill="1" applyBorder="1" applyAlignment="1" applyProtection="1">
      <alignment horizontal="left" vertical="top"/>
      <protection locked="0"/>
    </xf>
    <xf numFmtId="0" fontId="0" fillId="6" borderId="14" xfId="0" applyFill="1" applyBorder="1" applyAlignment="1" applyProtection="1">
      <alignment horizontal="left" vertical="top"/>
      <protection locked="0"/>
    </xf>
    <xf numFmtId="0" fontId="0" fillId="6" borderId="15" xfId="0" applyFill="1" applyBorder="1" applyAlignment="1" applyProtection="1">
      <alignment horizontal="left" vertical="top"/>
      <protection locked="0"/>
    </xf>
    <xf numFmtId="0" fontId="0" fillId="6" borderId="0" xfId="0" applyFill="1" applyAlignment="1" applyProtection="1">
      <alignment horizontal="left" vertical="top"/>
      <protection locked="0"/>
    </xf>
    <xf numFmtId="0" fontId="0" fillId="6" borderId="16" xfId="0" applyFill="1" applyBorder="1" applyAlignment="1" applyProtection="1">
      <alignment horizontal="left" vertical="top"/>
      <protection locked="0"/>
    </xf>
    <xf numFmtId="0" fontId="0" fillId="6" borderId="17" xfId="0" applyFill="1" applyBorder="1" applyAlignment="1" applyProtection="1">
      <alignment horizontal="left" vertical="top"/>
      <protection locked="0"/>
    </xf>
    <xf numFmtId="0" fontId="0" fillId="6" borderId="20" xfId="0" applyFill="1" applyBorder="1" applyAlignment="1" applyProtection="1">
      <alignment horizontal="left" vertical="top"/>
      <protection locked="0"/>
    </xf>
    <xf numFmtId="0" fontId="0" fillId="6" borderId="18" xfId="0" applyFill="1" applyBorder="1" applyAlignment="1" applyProtection="1">
      <alignment horizontal="left" vertical="top"/>
      <protection locked="0"/>
    </xf>
    <xf numFmtId="0" fontId="0" fillId="2" borderId="1" xfId="0" applyFill="1" applyBorder="1" applyAlignment="1">
      <alignment horizontal="center"/>
    </xf>
    <xf numFmtId="0" fontId="0" fillId="2" borderId="2" xfId="0" applyFill="1" applyBorder="1" applyAlignment="1">
      <alignment horizontal="center"/>
    </xf>
    <xf numFmtId="0" fontId="0" fillId="2" borderId="3" xfId="0" applyFill="1" applyBorder="1" applyAlignment="1">
      <alignment horizontal="center"/>
    </xf>
    <xf numFmtId="0" fontId="0" fillId="6" borderId="9" xfId="0" applyFill="1" applyBorder="1" applyAlignment="1" applyProtection="1">
      <alignment horizontal="left" vertical="top"/>
      <protection locked="0"/>
    </xf>
    <xf numFmtId="0" fontId="9" fillId="2" borderId="0" xfId="0" applyFont="1" applyFill="1" applyAlignment="1">
      <alignment horizontal="center" vertical="center"/>
    </xf>
    <xf numFmtId="0" fontId="0" fillId="2" borderId="21" xfId="0" applyFill="1" applyBorder="1" applyAlignment="1">
      <alignment horizontal="left" wrapText="1"/>
    </xf>
    <xf numFmtId="0" fontId="0" fillId="0" borderId="0" xfId="0" applyAlignment="1">
      <alignment horizontal="center"/>
    </xf>
    <xf numFmtId="0" fontId="0" fillId="6" borderId="23" xfId="0" applyFill="1" applyBorder="1" applyAlignment="1" applyProtection="1">
      <alignment horizontal="center" vertical="top"/>
      <protection locked="0"/>
    </xf>
    <xf numFmtId="0" fontId="0" fillId="6" borderId="27" xfId="0" applyFill="1" applyBorder="1" applyAlignment="1" applyProtection="1">
      <alignment horizontal="center" vertical="top"/>
      <protection locked="0"/>
    </xf>
    <xf numFmtId="0" fontId="0" fillId="6" borderId="24" xfId="0" applyFill="1" applyBorder="1" applyAlignment="1" applyProtection="1">
      <alignment horizontal="center" vertical="top"/>
      <protection locked="0"/>
    </xf>
    <xf numFmtId="0" fontId="0" fillId="6" borderId="6" xfId="0" applyFill="1" applyBorder="1" applyAlignment="1" applyProtection="1">
      <alignment horizontal="center" vertical="top"/>
      <protection locked="0"/>
    </xf>
    <xf numFmtId="0" fontId="0" fillId="6" borderId="7" xfId="0" applyFill="1" applyBorder="1" applyAlignment="1" applyProtection="1">
      <alignment horizontal="center" vertical="top"/>
      <protection locked="0"/>
    </xf>
    <xf numFmtId="0" fontId="0" fillId="6" borderId="8" xfId="0" applyFill="1" applyBorder="1" applyAlignment="1" applyProtection="1">
      <alignment horizontal="center" vertical="top"/>
      <protection locked="0"/>
    </xf>
    <xf numFmtId="0" fontId="6" fillId="0" borderId="0" xfId="0" applyFont="1" applyAlignment="1">
      <alignment horizontal="center"/>
    </xf>
  </cellXfs>
  <cellStyles count="3">
    <cellStyle name="Excel Built-in Normal" xfId="2" xr:uid="{00000000-0005-0000-0000-000000000000}"/>
    <cellStyle name="Normal" xfId="0" builtinId="0"/>
    <cellStyle name="Porcentaje" xfId="1" builtinId="5"/>
  </cellStyles>
  <dxfs count="56">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FF0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FF0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hyperlink" Target="#JUDICIALES!A1"/><Relationship Id="rId7" Type="http://schemas.openxmlformats.org/officeDocument/2006/relationships/hyperlink" Target="#'Resumen General'!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PAGOS!A1"/><Relationship Id="rId5" Type="http://schemas.openxmlformats.org/officeDocument/2006/relationships/hyperlink" Target="#ABOGADOS!A1"/><Relationship Id="rId4" Type="http://schemas.openxmlformats.org/officeDocument/2006/relationships/hyperlink" Target="#USUARIOS!A1"/></Relationships>
</file>

<file path=xl/drawings/_rels/drawing2.xml.rels><?xml version="1.0" encoding="UTF-8" standalone="yes"?>
<Relationships xmlns="http://schemas.openxmlformats.org/package/2006/relationships"><Relationship Id="rId3" Type="http://schemas.openxmlformats.org/officeDocument/2006/relationships/hyperlink" Target="#JUDICIALES!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PAGOS!A1"/><Relationship Id="rId5" Type="http://schemas.openxmlformats.org/officeDocument/2006/relationships/hyperlink" Target="#ABOGADOS!A1"/><Relationship Id="rId4" Type="http://schemas.openxmlformats.org/officeDocument/2006/relationships/hyperlink" Target="#Principal!A1"/></Relationships>
</file>

<file path=xl/drawings/_rels/drawing3.xml.rels><?xml version="1.0" encoding="UTF-8" standalone="yes"?>
<Relationships xmlns="http://schemas.openxmlformats.org/package/2006/relationships"><Relationship Id="rId3" Type="http://schemas.openxmlformats.org/officeDocument/2006/relationships/hyperlink" Target="#JUDICIALES!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PAGOS!A1"/><Relationship Id="rId5" Type="http://schemas.openxmlformats.org/officeDocument/2006/relationships/hyperlink" Target="#USUARIOS!A1"/><Relationship Id="rId4" Type="http://schemas.openxmlformats.org/officeDocument/2006/relationships/hyperlink" Target="#Principal!A1"/></Relationships>
</file>

<file path=xl/drawings/_rels/drawing4.xml.rels><?xml version="1.0" encoding="UTF-8" standalone="yes"?>
<Relationships xmlns="http://schemas.openxmlformats.org/package/2006/relationships"><Relationship Id="rId3" Type="http://schemas.openxmlformats.org/officeDocument/2006/relationships/hyperlink" Target="#ABOGADOS!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PAGOS!A1"/><Relationship Id="rId5" Type="http://schemas.openxmlformats.org/officeDocument/2006/relationships/hyperlink" Target="#USUARIOS!A1"/><Relationship Id="rId4" Type="http://schemas.openxmlformats.org/officeDocument/2006/relationships/hyperlink" Target="#Principal!A1"/></Relationships>
</file>

<file path=xl/drawings/_rels/drawing5.xml.rels><?xml version="1.0" encoding="UTF-8" standalone="yes"?>
<Relationships xmlns="http://schemas.openxmlformats.org/package/2006/relationships"><Relationship Id="rId3" Type="http://schemas.openxmlformats.org/officeDocument/2006/relationships/hyperlink" Target="#JUDICIALES!A1"/><Relationship Id="rId2" Type="http://schemas.openxmlformats.org/officeDocument/2006/relationships/hyperlink" Target="#ARBITRAMENTOS!A1"/><Relationship Id="rId1" Type="http://schemas.openxmlformats.org/officeDocument/2006/relationships/hyperlink" Target="#ABOGADOS!A1"/><Relationship Id="rId6" Type="http://schemas.openxmlformats.org/officeDocument/2006/relationships/hyperlink" Target="#PAGOS!A1"/><Relationship Id="rId5" Type="http://schemas.openxmlformats.org/officeDocument/2006/relationships/hyperlink" Target="#USUARIOS!A1"/><Relationship Id="rId4" Type="http://schemas.openxmlformats.org/officeDocument/2006/relationships/hyperlink" Target="#Principal!A1"/></Relationships>
</file>

<file path=xl/drawings/_rels/drawing6.xml.rels><?xml version="1.0" encoding="UTF-8" standalone="yes"?>
<Relationships xmlns="http://schemas.openxmlformats.org/package/2006/relationships"><Relationship Id="rId3" Type="http://schemas.openxmlformats.org/officeDocument/2006/relationships/hyperlink" Target="#JUDICIALES!A1"/><Relationship Id="rId2" Type="http://schemas.openxmlformats.org/officeDocument/2006/relationships/hyperlink" Target="#ABOGADOS!A1"/><Relationship Id="rId1" Type="http://schemas.openxmlformats.org/officeDocument/2006/relationships/hyperlink" Target="#PREJUDICIALES!A1"/><Relationship Id="rId6" Type="http://schemas.openxmlformats.org/officeDocument/2006/relationships/hyperlink" Target="#PAGOS!A1"/><Relationship Id="rId5" Type="http://schemas.openxmlformats.org/officeDocument/2006/relationships/hyperlink" Target="#USUARIOS!A1"/><Relationship Id="rId4" Type="http://schemas.openxmlformats.org/officeDocument/2006/relationships/hyperlink" Target="#Principal!A1"/></Relationships>
</file>

<file path=xl/drawings/_rels/drawing7.xml.rels><?xml version="1.0" encoding="UTF-8" standalone="yes"?>
<Relationships xmlns="http://schemas.openxmlformats.org/package/2006/relationships"><Relationship Id="rId3" Type="http://schemas.openxmlformats.org/officeDocument/2006/relationships/hyperlink" Target="#JUDICIALES!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ABOGADOS!A1"/><Relationship Id="rId5" Type="http://schemas.openxmlformats.org/officeDocument/2006/relationships/hyperlink" Target="#USUARIOS!A1"/><Relationship Id="rId4" Type="http://schemas.openxmlformats.org/officeDocument/2006/relationships/hyperlink" Target="#Principal!A1"/></Relationships>
</file>

<file path=xl/drawings/_rels/drawing8.xml.rels><?xml version="1.0" encoding="UTF-8" standalone="yes"?>
<Relationships xmlns="http://schemas.openxmlformats.org/package/2006/relationships"><Relationship Id="rId1" Type="http://schemas.openxmlformats.org/officeDocument/2006/relationships/hyperlink" Target="#Principal!A1"/></Relationships>
</file>

<file path=xl/drawings/drawing1.xml><?xml version="1.0" encoding="utf-8"?>
<xdr:wsDr xmlns:xdr="http://schemas.openxmlformats.org/drawingml/2006/spreadsheetDrawing" xmlns:a="http://schemas.openxmlformats.org/drawingml/2006/main">
  <xdr:twoCellAnchor>
    <xdr:from>
      <xdr:col>7</xdr:col>
      <xdr:colOff>57149</xdr:colOff>
      <xdr:row>11</xdr:row>
      <xdr:rowOff>152399</xdr:rowOff>
    </xdr:from>
    <xdr:to>
      <xdr:col>9</xdr:col>
      <xdr:colOff>333149</xdr:colOff>
      <xdr:row>14</xdr:row>
      <xdr:rowOff>12899</xdr:rowOff>
    </xdr:to>
    <xdr:sp macro="" textlink="">
      <xdr:nvSpPr>
        <xdr:cNvPr id="3" name="Rectángulo: esquinas redondeadas 2">
          <a:hlinkClick xmlns:r="http://schemas.openxmlformats.org/officeDocument/2006/relationships" r:id="rId1"/>
          <a:extLst>
            <a:ext uri="{FF2B5EF4-FFF2-40B4-BE49-F238E27FC236}">
              <a16:creationId xmlns:a16="http://schemas.microsoft.com/office/drawing/2014/main" id="{016372F7-FB45-41D9-9DAD-AD321D2DD2BC}"/>
            </a:ext>
          </a:extLst>
        </xdr:cNvPr>
        <xdr:cNvSpPr/>
      </xdr:nvSpPr>
      <xdr:spPr>
        <a:xfrm>
          <a:off x="5391149" y="2352674"/>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1</xdr:col>
      <xdr:colOff>609599</xdr:colOff>
      <xdr:row>12</xdr:row>
      <xdr:rowOff>9524</xdr:rowOff>
    </xdr:from>
    <xdr:to>
      <xdr:col>4</xdr:col>
      <xdr:colOff>123599</xdr:colOff>
      <xdr:row>14</xdr:row>
      <xdr:rowOff>60524</xdr:rowOff>
    </xdr:to>
    <xdr:sp macro="" textlink="">
      <xdr:nvSpPr>
        <xdr:cNvPr id="4" name="Rectángulo: esquinas redondeadas 3">
          <a:hlinkClick xmlns:r="http://schemas.openxmlformats.org/officeDocument/2006/relationships" r:id="rId2"/>
          <a:extLst>
            <a:ext uri="{FF2B5EF4-FFF2-40B4-BE49-F238E27FC236}">
              <a16:creationId xmlns:a16="http://schemas.microsoft.com/office/drawing/2014/main" id="{94357569-C71E-4747-A766-4B3852BF2112}"/>
            </a:ext>
          </a:extLst>
        </xdr:cNvPr>
        <xdr:cNvSpPr/>
      </xdr:nvSpPr>
      <xdr:spPr>
        <a:xfrm>
          <a:off x="1371599" y="2400299"/>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7</xdr:col>
      <xdr:colOff>57149</xdr:colOff>
      <xdr:row>8</xdr:row>
      <xdr:rowOff>161924</xdr:rowOff>
    </xdr:from>
    <xdr:to>
      <xdr:col>9</xdr:col>
      <xdr:colOff>333149</xdr:colOff>
      <xdr:row>11</xdr:row>
      <xdr:rowOff>22424</xdr:rowOff>
    </xdr:to>
    <xdr:sp macro="" textlink="">
      <xdr:nvSpPr>
        <xdr:cNvPr id="5" name="Rectángulo: esquinas redondeadas 4">
          <a:hlinkClick xmlns:r="http://schemas.openxmlformats.org/officeDocument/2006/relationships" r:id="rId3"/>
          <a:extLst>
            <a:ext uri="{FF2B5EF4-FFF2-40B4-BE49-F238E27FC236}">
              <a16:creationId xmlns:a16="http://schemas.microsoft.com/office/drawing/2014/main" id="{0C7F8B5F-B37F-4E2E-AED1-07C4D620A95B}"/>
            </a:ext>
          </a:extLst>
        </xdr:cNvPr>
        <xdr:cNvSpPr/>
      </xdr:nvSpPr>
      <xdr:spPr>
        <a:xfrm>
          <a:off x="5391149" y="1790699"/>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Procesos</a:t>
          </a:r>
          <a:r>
            <a:rPr lang="es-CO" sz="1400" baseline="0">
              <a:solidFill>
                <a:schemeClr val="tx1"/>
              </a:solidFill>
            </a:rPr>
            <a:t> judiciales</a:t>
          </a:r>
          <a:endParaRPr lang="es-CO" sz="1400">
            <a:solidFill>
              <a:schemeClr val="tx1"/>
            </a:solidFill>
          </a:endParaRPr>
        </a:p>
      </xdr:txBody>
    </xdr:sp>
    <xdr:clientData/>
  </xdr:twoCellAnchor>
  <xdr:twoCellAnchor>
    <xdr:from>
      <xdr:col>1</xdr:col>
      <xdr:colOff>647699</xdr:colOff>
      <xdr:row>8</xdr:row>
      <xdr:rowOff>161924</xdr:rowOff>
    </xdr:from>
    <xdr:to>
      <xdr:col>4</xdr:col>
      <xdr:colOff>161699</xdr:colOff>
      <xdr:row>11</xdr:row>
      <xdr:rowOff>22424</xdr:rowOff>
    </xdr:to>
    <xdr:sp macro="" textlink="">
      <xdr:nvSpPr>
        <xdr:cNvPr id="6" name="Rectángulo: esquinas redondeadas 5">
          <a:hlinkClick xmlns:r="http://schemas.openxmlformats.org/officeDocument/2006/relationships" r:id="rId4"/>
          <a:extLst>
            <a:ext uri="{FF2B5EF4-FFF2-40B4-BE49-F238E27FC236}">
              <a16:creationId xmlns:a16="http://schemas.microsoft.com/office/drawing/2014/main" id="{3EB68510-7856-4F2D-832E-509E3EDFB416}"/>
            </a:ext>
          </a:extLst>
        </xdr:cNvPr>
        <xdr:cNvSpPr/>
      </xdr:nvSpPr>
      <xdr:spPr>
        <a:xfrm>
          <a:off x="1409699" y="1790699"/>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4</xdr:col>
      <xdr:colOff>352424</xdr:colOff>
      <xdr:row>8</xdr:row>
      <xdr:rowOff>171449</xdr:rowOff>
    </xdr:from>
    <xdr:to>
      <xdr:col>6</xdr:col>
      <xdr:colOff>628424</xdr:colOff>
      <xdr:row>11</xdr:row>
      <xdr:rowOff>31949</xdr:rowOff>
    </xdr:to>
    <xdr:sp macro="" textlink="">
      <xdr:nvSpPr>
        <xdr:cNvPr id="7" name="Rectángulo: esquinas redondeadas 6">
          <a:hlinkClick xmlns:r="http://schemas.openxmlformats.org/officeDocument/2006/relationships" r:id="rId5"/>
          <a:extLst>
            <a:ext uri="{FF2B5EF4-FFF2-40B4-BE49-F238E27FC236}">
              <a16:creationId xmlns:a16="http://schemas.microsoft.com/office/drawing/2014/main" id="{6A87C818-C2AA-497F-8873-0E388CF3AE51}"/>
            </a:ext>
          </a:extLst>
        </xdr:cNvPr>
        <xdr:cNvSpPr/>
      </xdr:nvSpPr>
      <xdr:spPr>
        <a:xfrm>
          <a:off x="3400424" y="1800224"/>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twoCellAnchor>
    <xdr:from>
      <xdr:col>4</xdr:col>
      <xdr:colOff>333374</xdr:colOff>
      <xdr:row>11</xdr:row>
      <xdr:rowOff>171449</xdr:rowOff>
    </xdr:from>
    <xdr:to>
      <xdr:col>6</xdr:col>
      <xdr:colOff>609374</xdr:colOff>
      <xdr:row>14</xdr:row>
      <xdr:rowOff>31949</xdr:rowOff>
    </xdr:to>
    <xdr:sp macro="" textlink="">
      <xdr:nvSpPr>
        <xdr:cNvPr id="9" name="Rectángulo: esquinas redondeadas 8">
          <a:hlinkClick xmlns:r="http://schemas.openxmlformats.org/officeDocument/2006/relationships" r:id="rId6"/>
          <a:extLst>
            <a:ext uri="{FF2B5EF4-FFF2-40B4-BE49-F238E27FC236}">
              <a16:creationId xmlns:a16="http://schemas.microsoft.com/office/drawing/2014/main" id="{D4429412-385D-49D3-84EB-BC4DF5A45465}"/>
            </a:ext>
          </a:extLst>
        </xdr:cNvPr>
        <xdr:cNvSpPr/>
      </xdr:nvSpPr>
      <xdr:spPr>
        <a:xfrm>
          <a:off x="3381374" y="2371724"/>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Pagos</a:t>
          </a:r>
        </a:p>
      </xdr:txBody>
    </xdr:sp>
    <xdr:clientData/>
  </xdr:twoCellAnchor>
  <xdr:twoCellAnchor>
    <xdr:from>
      <xdr:col>11</xdr:col>
      <xdr:colOff>19049</xdr:colOff>
      <xdr:row>10</xdr:row>
      <xdr:rowOff>9524</xdr:rowOff>
    </xdr:from>
    <xdr:to>
      <xdr:col>13</xdr:col>
      <xdr:colOff>295049</xdr:colOff>
      <xdr:row>12</xdr:row>
      <xdr:rowOff>60524</xdr:rowOff>
    </xdr:to>
    <xdr:sp macro="" textlink="">
      <xdr:nvSpPr>
        <xdr:cNvPr id="10" name="Rectángulo: esquinas redondeadas 9">
          <a:hlinkClick xmlns:r="http://schemas.openxmlformats.org/officeDocument/2006/relationships" r:id="rId7"/>
          <a:extLst>
            <a:ext uri="{FF2B5EF4-FFF2-40B4-BE49-F238E27FC236}">
              <a16:creationId xmlns:a16="http://schemas.microsoft.com/office/drawing/2014/main" id="{E8819747-9B47-4905-B7B6-1CC75364363A}"/>
            </a:ext>
          </a:extLst>
        </xdr:cNvPr>
        <xdr:cNvSpPr/>
      </xdr:nvSpPr>
      <xdr:spPr>
        <a:xfrm>
          <a:off x="8401049" y="2019299"/>
          <a:ext cx="1800000" cy="4320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t>Ver resultado</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95250</xdr:colOff>
      <xdr:row>1</xdr:row>
      <xdr:rowOff>85725</xdr:rowOff>
    </xdr:from>
    <xdr:to>
      <xdr:col>4</xdr:col>
      <xdr:colOff>1535250</xdr:colOff>
      <xdr:row>3</xdr:row>
      <xdr:rowOff>50325</xdr:rowOff>
    </xdr:to>
    <xdr:sp macro="" textlink="">
      <xdr:nvSpPr>
        <xdr:cNvPr id="8" name="Rectángulo: esquinas redondeadas 7">
          <a:hlinkClick xmlns:r="http://schemas.openxmlformats.org/officeDocument/2006/relationships" r:id="rId1"/>
          <a:extLst>
            <a:ext uri="{FF2B5EF4-FFF2-40B4-BE49-F238E27FC236}">
              <a16:creationId xmlns:a16="http://schemas.microsoft.com/office/drawing/2014/main" id="{C34AF220-CE73-4F1F-AAAF-03B93BBF3C8A}"/>
            </a:ext>
          </a:extLst>
        </xdr:cNvPr>
        <xdr:cNvSpPr/>
      </xdr:nvSpPr>
      <xdr:spPr>
        <a:xfrm>
          <a:off x="5581650" y="276225"/>
          <a:ext cx="1440000" cy="3456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4</xdr:col>
      <xdr:colOff>1695450</xdr:colOff>
      <xdr:row>1</xdr:row>
      <xdr:rowOff>85725</xdr:rowOff>
    </xdr:from>
    <xdr:to>
      <xdr:col>4</xdr:col>
      <xdr:colOff>3135450</xdr:colOff>
      <xdr:row>3</xdr:row>
      <xdr:rowOff>50325</xdr:rowOff>
    </xdr:to>
    <xdr:sp macro="" textlink="">
      <xdr:nvSpPr>
        <xdr:cNvPr id="9" name="Rectángulo: esquinas redondeadas 8">
          <a:hlinkClick xmlns:r="http://schemas.openxmlformats.org/officeDocument/2006/relationships" r:id="rId2"/>
          <a:extLst>
            <a:ext uri="{FF2B5EF4-FFF2-40B4-BE49-F238E27FC236}">
              <a16:creationId xmlns:a16="http://schemas.microsoft.com/office/drawing/2014/main" id="{9B57F36E-CDBC-4D62-9F51-AE2ADA5D60BC}"/>
            </a:ext>
          </a:extLst>
        </xdr:cNvPr>
        <xdr:cNvSpPr/>
      </xdr:nvSpPr>
      <xdr:spPr>
        <a:xfrm>
          <a:off x="7181850" y="276225"/>
          <a:ext cx="1440000" cy="3456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1</xdr:col>
      <xdr:colOff>1609725</xdr:colOff>
      <xdr:row>1</xdr:row>
      <xdr:rowOff>85725</xdr:rowOff>
    </xdr:from>
    <xdr:to>
      <xdr:col>3</xdr:col>
      <xdr:colOff>154125</xdr:colOff>
      <xdr:row>3</xdr:row>
      <xdr:rowOff>50325</xdr:rowOff>
    </xdr:to>
    <xdr:sp macro="" textlink="">
      <xdr:nvSpPr>
        <xdr:cNvPr id="10" name="Rectángulo: esquinas redondeadas 9">
          <a:hlinkClick xmlns:r="http://schemas.openxmlformats.org/officeDocument/2006/relationships" r:id="rId3"/>
          <a:extLst>
            <a:ext uri="{FF2B5EF4-FFF2-40B4-BE49-F238E27FC236}">
              <a16:creationId xmlns:a16="http://schemas.microsoft.com/office/drawing/2014/main" id="{266637D4-7F2F-4052-9527-4AC105CEF1EE}"/>
            </a:ext>
          </a:extLst>
        </xdr:cNvPr>
        <xdr:cNvSpPr/>
      </xdr:nvSpPr>
      <xdr:spPr>
        <a:xfrm>
          <a:off x="2371725" y="276225"/>
          <a:ext cx="1440000" cy="3456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Judiciales</a:t>
          </a:r>
          <a:endParaRPr lang="es-CO" sz="1400">
            <a:solidFill>
              <a:schemeClr val="tx1"/>
            </a:solidFill>
          </a:endParaRPr>
        </a:p>
      </xdr:txBody>
    </xdr:sp>
    <xdr:clientData/>
  </xdr:twoCellAnchor>
  <xdr:twoCellAnchor>
    <xdr:from>
      <xdr:col>5</xdr:col>
      <xdr:colOff>257175</xdr:colOff>
      <xdr:row>1</xdr:row>
      <xdr:rowOff>123825</xdr:rowOff>
    </xdr:from>
    <xdr:to>
      <xdr:col>5</xdr:col>
      <xdr:colOff>1697175</xdr:colOff>
      <xdr:row>3</xdr:row>
      <xdr:rowOff>88425</xdr:rowOff>
    </xdr:to>
    <xdr:sp macro="" textlink="">
      <xdr:nvSpPr>
        <xdr:cNvPr id="11" name="Rectángulo: esquinas redondeadas 10">
          <a:hlinkClick xmlns:r="http://schemas.openxmlformats.org/officeDocument/2006/relationships" r:id="rId4"/>
          <a:extLst>
            <a:ext uri="{FF2B5EF4-FFF2-40B4-BE49-F238E27FC236}">
              <a16:creationId xmlns:a16="http://schemas.microsoft.com/office/drawing/2014/main" id="{5B936FB9-EEA3-4AF2-9F42-D0847D220075}"/>
            </a:ext>
          </a:extLst>
        </xdr:cNvPr>
        <xdr:cNvSpPr/>
      </xdr:nvSpPr>
      <xdr:spPr>
        <a:xfrm>
          <a:off x="9972675" y="314325"/>
          <a:ext cx="1440000" cy="3456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28575</xdr:colOff>
      <xdr:row>1</xdr:row>
      <xdr:rowOff>85725</xdr:rowOff>
    </xdr:from>
    <xdr:to>
      <xdr:col>1</xdr:col>
      <xdr:colOff>1468575</xdr:colOff>
      <xdr:row>3</xdr:row>
      <xdr:rowOff>50325</xdr:rowOff>
    </xdr:to>
    <xdr:sp macro="" textlink="">
      <xdr:nvSpPr>
        <xdr:cNvPr id="12" name="Rectángulo: esquinas redondeadas 11">
          <a:hlinkClick xmlns:r="http://schemas.openxmlformats.org/officeDocument/2006/relationships" r:id="rId5"/>
          <a:extLst>
            <a:ext uri="{FF2B5EF4-FFF2-40B4-BE49-F238E27FC236}">
              <a16:creationId xmlns:a16="http://schemas.microsoft.com/office/drawing/2014/main" id="{7A028041-1A1C-44D0-B77D-E925300D0E5C}"/>
            </a:ext>
          </a:extLst>
        </xdr:cNvPr>
        <xdr:cNvSpPr/>
      </xdr:nvSpPr>
      <xdr:spPr>
        <a:xfrm>
          <a:off x="790575" y="276225"/>
          <a:ext cx="1440000" cy="3456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twoCellAnchor>
    <xdr:from>
      <xdr:col>3</xdr:col>
      <xdr:colOff>323850</xdr:colOff>
      <xdr:row>1</xdr:row>
      <xdr:rowOff>85725</xdr:rowOff>
    </xdr:from>
    <xdr:to>
      <xdr:col>3</xdr:col>
      <xdr:colOff>1763850</xdr:colOff>
      <xdr:row>3</xdr:row>
      <xdr:rowOff>50325</xdr:rowOff>
    </xdr:to>
    <xdr:sp macro="" textlink="">
      <xdr:nvSpPr>
        <xdr:cNvPr id="13" name="Rectángulo: esquinas redondeadas 12">
          <a:hlinkClick xmlns:r="http://schemas.openxmlformats.org/officeDocument/2006/relationships" r:id="rId6"/>
          <a:extLst>
            <a:ext uri="{FF2B5EF4-FFF2-40B4-BE49-F238E27FC236}">
              <a16:creationId xmlns:a16="http://schemas.microsoft.com/office/drawing/2014/main" id="{720246E6-5665-4CDC-AD25-2EA51D7E6820}"/>
            </a:ext>
          </a:extLst>
        </xdr:cNvPr>
        <xdr:cNvSpPr/>
      </xdr:nvSpPr>
      <xdr:spPr>
        <a:xfrm>
          <a:off x="3981450" y="276225"/>
          <a:ext cx="1440000" cy="3456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Pagos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1438274</xdr:colOff>
      <xdr:row>2</xdr:row>
      <xdr:rowOff>19050</xdr:rowOff>
    </xdr:from>
    <xdr:to>
      <xdr:col>6</xdr:col>
      <xdr:colOff>449399</xdr:colOff>
      <xdr:row>3</xdr:row>
      <xdr:rowOff>152550</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AB929932-1354-4CF5-BB7B-7FEA1B957825}"/>
            </a:ext>
          </a:extLst>
        </xdr:cNvPr>
        <xdr:cNvSpPr/>
      </xdr:nvSpPr>
      <xdr:spPr>
        <a:xfrm>
          <a:off x="6848474"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4</xdr:col>
      <xdr:colOff>276225</xdr:colOff>
      <xdr:row>2</xdr:row>
      <xdr:rowOff>19050</xdr:rowOff>
    </xdr:from>
    <xdr:to>
      <xdr:col>5</xdr:col>
      <xdr:colOff>1297125</xdr:colOff>
      <xdr:row>3</xdr:row>
      <xdr:rowOff>152550</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792F481F-D124-448F-A9B5-427F21201D9D}"/>
            </a:ext>
          </a:extLst>
        </xdr:cNvPr>
        <xdr:cNvSpPr/>
      </xdr:nvSpPr>
      <xdr:spPr>
        <a:xfrm>
          <a:off x="5267325"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2</xdr:col>
      <xdr:colOff>990599</xdr:colOff>
      <xdr:row>2</xdr:row>
      <xdr:rowOff>47625</xdr:rowOff>
    </xdr:from>
    <xdr:to>
      <xdr:col>2</xdr:col>
      <xdr:colOff>2430599</xdr:colOff>
      <xdr:row>3</xdr:row>
      <xdr:rowOff>181125</xdr:rowOff>
    </xdr:to>
    <xdr:sp macro="" textlink="">
      <xdr:nvSpPr>
        <xdr:cNvPr id="4" name="Rectángulo: esquinas redondeadas 3">
          <a:hlinkClick xmlns:r="http://schemas.openxmlformats.org/officeDocument/2006/relationships" r:id="rId3"/>
          <a:extLst>
            <a:ext uri="{FF2B5EF4-FFF2-40B4-BE49-F238E27FC236}">
              <a16:creationId xmlns:a16="http://schemas.microsoft.com/office/drawing/2014/main" id="{A48CE2A6-65F2-4F8D-9FDB-13DC5AAEF1BA}"/>
            </a:ext>
          </a:extLst>
        </xdr:cNvPr>
        <xdr:cNvSpPr/>
      </xdr:nvSpPr>
      <xdr:spPr>
        <a:xfrm>
          <a:off x="2009774" y="43815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Judiciales</a:t>
          </a:r>
          <a:endParaRPr lang="es-CO" sz="1400">
            <a:solidFill>
              <a:schemeClr val="tx1"/>
            </a:solidFill>
          </a:endParaRPr>
        </a:p>
      </xdr:txBody>
    </xdr:sp>
    <xdr:clientData/>
  </xdr:twoCellAnchor>
  <xdr:twoCellAnchor>
    <xdr:from>
      <xdr:col>6</xdr:col>
      <xdr:colOff>590549</xdr:colOff>
      <xdr:row>2</xdr:row>
      <xdr:rowOff>28575</xdr:rowOff>
    </xdr:from>
    <xdr:to>
      <xdr:col>7</xdr:col>
      <xdr:colOff>420824</xdr:colOff>
      <xdr:row>3</xdr:row>
      <xdr:rowOff>162075</xdr:rowOff>
    </xdr:to>
    <xdr:sp macro="" textlink="">
      <xdr:nvSpPr>
        <xdr:cNvPr id="5" name="Rectángulo: esquinas redondeadas 4">
          <a:hlinkClick xmlns:r="http://schemas.openxmlformats.org/officeDocument/2006/relationships" r:id="rId4"/>
          <a:extLst>
            <a:ext uri="{FF2B5EF4-FFF2-40B4-BE49-F238E27FC236}">
              <a16:creationId xmlns:a16="http://schemas.microsoft.com/office/drawing/2014/main" id="{DC7631A3-BA7F-49C3-90DF-3541CFE9AB00}"/>
            </a:ext>
          </a:extLst>
        </xdr:cNvPr>
        <xdr:cNvSpPr/>
      </xdr:nvSpPr>
      <xdr:spPr>
        <a:xfrm>
          <a:off x="8429624" y="419100"/>
          <a:ext cx="1440000" cy="3240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123825</xdr:colOff>
      <xdr:row>2</xdr:row>
      <xdr:rowOff>28575</xdr:rowOff>
    </xdr:from>
    <xdr:to>
      <xdr:col>2</xdr:col>
      <xdr:colOff>801825</xdr:colOff>
      <xdr:row>3</xdr:row>
      <xdr:rowOff>162075</xdr:rowOff>
    </xdr:to>
    <xdr:sp macro="" textlink="">
      <xdr:nvSpPr>
        <xdr:cNvPr id="6" name="Rectángulo: esquinas redondeadas 5">
          <a:hlinkClick xmlns:r="http://schemas.openxmlformats.org/officeDocument/2006/relationships" r:id="rId5"/>
          <a:extLst>
            <a:ext uri="{FF2B5EF4-FFF2-40B4-BE49-F238E27FC236}">
              <a16:creationId xmlns:a16="http://schemas.microsoft.com/office/drawing/2014/main" id="{74972ECD-BC1B-45B6-8D73-0373FCB4D4BD}"/>
            </a:ext>
          </a:extLst>
        </xdr:cNvPr>
        <xdr:cNvSpPr/>
      </xdr:nvSpPr>
      <xdr:spPr>
        <a:xfrm>
          <a:off x="381000" y="41910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3</xdr:col>
      <xdr:colOff>57149</xdr:colOff>
      <xdr:row>2</xdr:row>
      <xdr:rowOff>38100</xdr:rowOff>
    </xdr:from>
    <xdr:to>
      <xdr:col>4</xdr:col>
      <xdr:colOff>106499</xdr:colOff>
      <xdr:row>3</xdr:row>
      <xdr:rowOff>171600</xdr:rowOff>
    </xdr:to>
    <xdr:sp macro="" textlink="">
      <xdr:nvSpPr>
        <xdr:cNvPr id="7" name="Rectángulo: esquinas redondeadas 6">
          <a:hlinkClick xmlns:r="http://schemas.openxmlformats.org/officeDocument/2006/relationships" r:id="rId6"/>
          <a:extLst>
            <a:ext uri="{FF2B5EF4-FFF2-40B4-BE49-F238E27FC236}">
              <a16:creationId xmlns:a16="http://schemas.microsoft.com/office/drawing/2014/main" id="{4E6AEA95-5FFC-485A-BA6F-07EEF53758BB}"/>
            </a:ext>
          </a:extLst>
        </xdr:cNvPr>
        <xdr:cNvSpPr/>
      </xdr:nvSpPr>
      <xdr:spPr>
        <a:xfrm>
          <a:off x="3657599" y="42862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Pagos</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1924049</xdr:colOff>
      <xdr:row>2</xdr:row>
      <xdr:rowOff>28575</xdr:rowOff>
    </xdr:from>
    <xdr:to>
      <xdr:col>5</xdr:col>
      <xdr:colOff>3364049</xdr:colOff>
      <xdr:row>3</xdr:row>
      <xdr:rowOff>162075</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AE7BD768-FD4D-4421-9177-DBDC698FCAAC}"/>
            </a:ext>
          </a:extLst>
        </xdr:cNvPr>
        <xdr:cNvSpPr/>
      </xdr:nvSpPr>
      <xdr:spPr>
        <a:xfrm>
          <a:off x="7172324" y="41910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5</xdr:col>
      <xdr:colOff>314325</xdr:colOff>
      <xdr:row>2</xdr:row>
      <xdr:rowOff>38100</xdr:rowOff>
    </xdr:from>
    <xdr:to>
      <xdr:col>5</xdr:col>
      <xdr:colOff>1754325</xdr:colOff>
      <xdr:row>3</xdr:row>
      <xdr:rowOff>171600</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16DAEE14-B062-4020-A2A8-D70F565098FF}"/>
            </a:ext>
          </a:extLst>
        </xdr:cNvPr>
        <xdr:cNvSpPr/>
      </xdr:nvSpPr>
      <xdr:spPr>
        <a:xfrm>
          <a:off x="5562600" y="42862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2</xdr:col>
      <xdr:colOff>1266824</xdr:colOff>
      <xdr:row>2</xdr:row>
      <xdr:rowOff>57150</xdr:rowOff>
    </xdr:from>
    <xdr:to>
      <xdr:col>2</xdr:col>
      <xdr:colOff>2706824</xdr:colOff>
      <xdr:row>4</xdr:row>
      <xdr:rowOff>150</xdr:rowOff>
    </xdr:to>
    <xdr:sp macro="" textlink="">
      <xdr:nvSpPr>
        <xdr:cNvPr id="4" name="Rectángulo: esquinas redondeadas 3">
          <a:hlinkClick xmlns:r="http://schemas.openxmlformats.org/officeDocument/2006/relationships" r:id="rId3"/>
          <a:extLst>
            <a:ext uri="{FF2B5EF4-FFF2-40B4-BE49-F238E27FC236}">
              <a16:creationId xmlns:a16="http://schemas.microsoft.com/office/drawing/2014/main" id="{3A695291-5DD1-4FFB-BA8D-8EFD959FD777}"/>
            </a:ext>
          </a:extLst>
        </xdr:cNvPr>
        <xdr:cNvSpPr/>
      </xdr:nvSpPr>
      <xdr:spPr>
        <a:xfrm>
          <a:off x="2285999" y="4476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Abogados</a:t>
          </a:r>
          <a:endParaRPr lang="es-CO" sz="1400">
            <a:solidFill>
              <a:schemeClr val="tx1"/>
            </a:solidFill>
          </a:endParaRPr>
        </a:p>
      </xdr:txBody>
    </xdr:sp>
    <xdr:clientData/>
  </xdr:twoCellAnchor>
  <xdr:twoCellAnchor>
    <xdr:from>
      <xdr:col>6</xdr:col>
      <xdr:colOff>123824</xdr:colOff>
      <xdr:row>2</xdr:row>
      <xdr:rowOff>19050</xdr:rowOff>
    </xdr:from>
    <xdr:to>
      <xdr:col>7</xdr:col>
      <xdr:colOff>811349</xdr:colOff>
      <xdr:row>3</xdr:row>
      <xdr:rowOff>152550</xdr:rowOff>
    </xdr:to>
    <xdr:sp macro="" textlink="">
      <xdr:nvSpPr>
        <xdr:cNvPr id="5" name="Rectángulo: esquinas redondeadas 4">
          <a:hlinkClick xmlns:r="http://schemas.openxmlformats.org/officeDocument/2006/relationships" r:id="rId4"/>
          <a:extLst>
            <a:ext uri="{FF2B5EF4-FFF2-40B4-BE49-F238E27FC236}">
              <a16:creationId xmlns:a16="http://schemas.microsoft.com/office/drawing/2014/main" id="{A38DC371-40C2-4A29-9CEB-A9FC8940FDAB}"/>
            </a:ext>
          </a:extLst>
        </xdr:cNvPr>
        <xdr:cNvSpPr/>
      </xdr:nvSpPr>
      <xdr:spPr>
        <a:xfrm>
          <a:off x="8848724" y="409575"/>
          <a:ext cx="1440000" cy="3240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381000</xdr:colOff>
      <xdr:row>2</xdr:row>
      <xdr:rowOff>66675</xdr:rowOff>
    </xdr:from>
    <xdr:to>
      <xdr:col>2</xdr:col>
      <xdr:colOff>1059000</xdr:colOff>
      <xdr:row>4</xdr:row>
      <xdr:rowOff>9675</xdr:rowOff>
    </xdr:to>
    <xdr:sp macro="" textlink="">
      <xdr:nvSpPr>
        <xdr:cNvPr id="6" name="Rectángulo: esquinas redondeadas 5">
          <a:hlinkClick xmlns:r="http://schemas.openxmlformats.org/officeDocument/2006/relationships" r:id="rId5"/>
          <a:extLst>
            <a:ext uri="{FF2B5EF4-FFF2-40B4-BE49-F238E27FC236}">
              <a16:creationId xmlns:a16="http://schemas.microsoft.com/office/drawing/2014/main" id="{D19A0C14-F8BF-429B-ADCB-F41AA45C264F}"/>
            </a:ext>
          </a:extLst>
        </xdr:cNvPr>
        <xdr:cNvSpPr/>
      </xdr:nvSpPr>
      <xdr:spPr>
        <a:xfrm>
          <a:off x="638175" y="45720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2</xdr:col>
      <xdr:colOff>2924174</xdr:colOff>
      <xdr:row>2</xdr:row>
      <xdr:rowOff>47625</xdr:rowOff>
    </xdr:from>
    <xdr:to>
      <xdr:col>5</xdr:col>
      <xdr:colOff>135074</xdr:colOff>
      <xdr:row>3</xdr:row>
      <xdr:rowOff>181125</xdr:rowOff>
    </xdr:to>
    <xdr:sp macro="" textlink="">
      <xdr:nvSpPr>
        <xdr:cNvPr id="7" name="Rectángulo: esquinas redondeadas 6">
          <a:hlinkClick xmlns:r="http://schemas.openxmlformats.org/officeDocument/2006/relationships" r:id="rId6"/>
          <a:extLst>
            <a:ext uri="{FF2B5EF4-FFF2-40B4-BE49-F238E27FC236}">
              <a16:creationId xmlns:a16="http://schemas.microsoft.com/office/drawing/2014/main" id="{FE5D590D-DCCB-4A8F-9D8E-336034E5C955}"/>
            </a:ext>
          </a:extLst>
        </xdr:cNvPr>
        <xdr:cNvSpPr/>
      </xdr:nvSpPr>
      <xdr:spPr>
        <a:xfrm>
          <a:off x="3943349" y="43815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Pagos</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1438274</xdr:colOff>
      <xdr:row>2</xdr:row>
      <xdr:rowOff>19050</xdr:rowOff>
    </xdr:from>
    <xdr:to>
      <xdr:col>6</xdr:col>
      <xdr:colOff>449399</xdr:colOff>
      <xdr:row>3</xdr:row>
      <xdr:rowOff>152550</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4D0F5EF7-9EA2-4A8B-873E-9C515AEF074D}"/>
            </a:ext>
          </a:extLst>
        </xdr:cNvPr>
        <xdr:cNvSpPr/>
      </xdr:nvSpPr>
      <xdr:spPr>
        <a:xfrm>
          <a:off x="6848474"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twoCellAnchor>
    <xdr:from>
      <xdr:col>4</xdr:col>
      <xdr:colOff>276225</xdr:colOff>
      <xdr:row>2</xdr:row>
      <xdr:rowOff>19050</xdr:rowOff>
    </xdr:from>
    <xdr:to>
      <xdr:col>5</xdr:col>
      <xdr:colOff>1297125</xdr:colOff>
      <xdr:row>3</xdr:row>
      <xdr:rowOff>152550</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020E335E-33A3-4D14-B759-A3B393177C26}"/>
            </a:ext>
          </a:extLst>
        </xdr:cNvPr>
        <xdr:cNvSpPr/>
      </xdr:nvSpPr>
      <xdr:spPr>
        <a:xfrm>
          <a:off x="5267325"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2</xdr:col>
      <xdr:colOff>990599</xdr:colOff>
      <xdr:row>2</xdr:row>
      <xdr:rowOff>47625</xdr:rowOff>
    </xdr:from>
    <xdr:to>
      <xdr:col>2</xdr:col>
      <xdr:colOff>2430599</xdr:colOff>
      <xdr:row>3</xdr:row>
      <xdr:rowOff>181125</xdr:rowOff>
    </xdr:to>
    <xdr:sp macro="" textlink="">
      <xdr:nvSpPr>
        <xdr:cNvPr id="4" name="Rectángulo: esquinas redondeadas 3">
          <a:hlinkClick xmlns:r="http://schemas.openxmlformats.org/officeDocument/2006/relationships" r:id="rId3"/>
          <a:extLst>
            <a:ext uri="{FF2B5EF4-FFF2-40B4-BE49-F238E27FC236}">
              <a16:creationId xmlns:a16="http://schemas.microsoft.com/office/drawing/2014/main" id="{DCF7BA50-BD9F-4DC4-92A1-0BE7BF1C0D4A}"/>
            </a:ext>
          </a:extLst>
        </xdr:cNvPr>
        <xdr:cNvSpPr/>
      </xdr:nvSpPr>
      <xdr:spPr>
        <a:xfrm>
          <a:off x="2009774" y="43815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Judiciales</a:t>
          </a:r>
          <a:endParaRPr lang="es-CO" sz="1400">
            <a:solidFill>
              <a:schemeClr val="tx1"/>
            </a:solidFill>
          </a:endParaRPr>
        </a:p>
      </xdr:txBody>
    </xdr:sp>
    <xdr:clientData/>
  </xdr:twoCellAnchor>
  <xdr:twoCellAnchor>
    <xdr:from>
      <xdr:col>6</xdr:col>
      <xdr:colOff>590549</xdr:colOff>
      <xdr:row>2</xdr:row>
      <xdr:rowOff>28575</xdr:rowOff>
    </xdr:from>
    <xdr:to>
      <xdr:col>7</xdr:col>
      <xdr:colOff>420824</xdr:colOff>
      <xdr:row>3</xdr:row>
      <xdr:rowOff>162075</xdr:rowOff>
    </xdr:to>
    <xdr:sp macro="" textlink="">
      <xdr:nvSpPr>
        <xdr:cNvPr id="5" name="Rectángulo: esquinas redondeadas 4">
          <a:hlinkClick xmlns:r="http://schemas.openxmlformats.org/officeDocument/2006/relationships" r:id="rId4"/>
          <a:extLst>
            <a:ext uri="{FF2B5EF4-FFF2-40B4-BE49-F238E27FC236}">
              <a16:creationId xmlns:a16="http://schemas.microsoft.com/office/drawing/2014/main" id="{EC22933C-CE88-4CD8-9948-7B7780A54BD9}"/>
            </a:ext>
          </a:extLst>
        </xdr:cNvPr>
        <xdr:cNvSpPr/>
      </xdr:nvSpPr>
      <xdr:spPr>
        <a:xfrm>
          <a:off x="8429624" y="419100"/>
          <a:ext cx="1440000" cy="3240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123825</xdr:colOff>
      <xdr:row>2</xdr:row>
      <xdr:rowOff>28575</xdr:rowOff>
    </xdr:from>
    <xdr:to>
      <xdr:col>2</xdr:col>
      <xdr:colOff>801825</xdr:colOff>
      <xdr:row>3</xdr:row>
      <xdr:rowOff>162075</xdr:rowOff>
    </xdr:to>
    <xdr:sp macro="" textlink="">
      <xdr:nvSpPr>
        <xdr:cNvPr id="6" name="Rectángulo: esquinas redondeadas 5">
          <a:hlinkClick xmlns:r="http://schemas.openxmlformats.org/officeDocument/2006/relationships" r:id="rId5"/>
          <a:extLst>
            <a:ext uri="{FF2B5EF4-FFF2-40B4-BE49-F238E27FC236}">
              <a16:creationId xmlns:a16="http://schemas.microsoft.com/office/drawing/2014/main" id="{E76E0530-9FB4-4403-8D94-7CEA62A41E68}"/>
            </a:ext>
          </a:extLst>
        </xdr:cNvPr>
        <xdr:cNvSpPr/>
      </xdr:nvSpPr>
      <xdr:spPr>
        <a:xfrm>
          <a:off x="381000" y="41910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3</xdr:col>
      <xdr:colOff>57149</xdr:colOff>
      <xdr:row>2</xdr:row>
      <xdr:rowOff>38100</xdr:rowOff>
    </xdr:from>
    <xdr:to>
      <xdr:col>4</xdr:col>
      <xdr:colOff>106499</xdr:colOff>
      <xdr:row>3</xdr:row>
      <xdr:rowOff>171600</xdr:rowOff>
    </xdr:to>
    <xdr:sp macro="" textlink="">
      <xdr:nvSpPr>
        <xdr:cNvPr id="7" name="Rectángulo: esquinas redondeadas 6">
          <a:hlinkClick xmlns:r="http://schemas.openxmlformats.org/officeDocument/2006/relationships" r:id="rId6"/>
          <a:extLst>
            <a:ext uri="{FF2B5EF4-FFF2-40B4-BE49-F238E27FC236}">
              <a16:creationId xmlns:a16="http://schemas.microsoft.com/office/drawing/2014/main" id="{56595194-6A0B-44E9-95A0-1D6271C247BF}"/>
            </a:ext>
          </a:extLst>
        </xdr:cNvPr>
        <xdr:cNvSpPr/>
      </xdr:nvSpPr>
      <xdr:spPr>
        <a:xfrm>
          <a:off x="3657599" y="42862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Pagos</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1438274</xdr:colOff>
      <xdr:row>2</xdr:row>
      <xdr:rowOff>19050</xdr:rowOff>
    </xdr:from>
    <xdr:to>
      <xdr:col>6</xdr:col>
      <xdr:colOff>449399</xdr:colOff>
      <xdr:row>3</xdr:row>
      <xdr:rowOff>152550</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92B04ECD-0CEC-42E3-B145-59EB780B3CF1}"/>
            </a:ext>
          </a:extLst>
        </xdr:cNvPr>
        <xdr:cNvSpPr/>
      </xdr:nvSpPr>
      <xdr:spPr>
        <a:xfrm>
          <a:off x="6848474"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4</xdr:col>
      <xdr:colOff>276225</xdr:colOff>
      <xdr:row>2</xdr:row>
      <xdr:rowOff>19050</xdr:rowOff>
    </xdr:from>
    <xdr:to>
      <xdr:col>5</xdr:col>
      <xdr:colOff>1297125</xdr:colOff>
      <xdr:row>3</xdr:row>
      <xdr:rowOff>152550</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B1F59FC8-0C0C-4332-860F-D6B518441040}"/>
            </a:ext>
          </a:extLst>
        </xdr:cNvPr>
        <xdr:cNvSpPr/>
      </xdr:nvSpPr>
      <xdr:spPr>
        <a:xfrm>
          <a:off x="5267325"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twoCellAnchor>
    <xdr:from>
      <xdr:col>2</xdr:col>
      <xdr:colOff>990599</xdr:colOff>
      <xdr:row>2</xdr:row>
      <xdr:rowOff>47625</xdr:rowOff>
    </xdr:from>
    <xdr:to>
      <xdr:col>2</xdr:col>
      <xdr:colOff>2430599</xdr:colOff>
      <xdr:row>3</xdr:row>
      <xdr:rowOff>181125</xdr:rowOff>
    </xdr:to>
    <xdr:sp macro="" textlink="">
      <xdr:nvSpPr>
        <xdr:cNvPr id="4" name="Rectángulo: esquinas redondeadas 3">
          <a:hlinkClick xmlns:r="http://schemas.openxmlformats.org/officeDocument/2006/relationships" r:id="rId3"/>
          <a:extLst>
            <a:ext uri="{FF2B5EF4-FFF2-40B4-BE49-F238E27FC236}">
              <a16:creationId xmlns:a16="http://schemas.microsoft.com/office/drawing/2014/main" id="{8E33B6DE-FFBF-4E4D-B96B-31CAFFC248D6}"/>
            </a:ext>
          </a:extLst>
        </xdr:cNvPr>
        <xdr:cNvSpPr/>
      </xdr:nvSpPr>
      <xdr:spPr>
        <a:xfrm>
          <a:off x="2009774" y="43815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Judiciales</a:t>
          </a:r>
          <a:endParaRPr lang="es-CO" sz="1400">
            <a:solidFill>
              <a:schemeClr val="tx1"/>
            </a:solidFill>
          </a:endParaRPr>
        </a:p>
      </xdr:txBody>
    </xdr:sp>
    <xdr:clientData/>
  </xdr:twoCellAnchor>
  <xdr:twoCellAnchor>
    <xdr:from>
      <xdr:col>6</xdr:col>
      <xdr:colOff>590549</xdr:colOff>
      <xdr:row>2</xdr:row>
      <xdr:rowOff>28575</xdr:rowOff>
    </xdr:from>
    <xdr:to>
      <xdr:col>7</xdr:col>
      <xdr:colOff>420824</xdr:colOff>
      <xdr:row>3</xdr:row>
      <xdr:rowOff>162075</xdr:rowOff>
    </xdr:to>
    <xdr:sp macro="" textlink="">
      <xdr:nvSpPr>
        <xdr:cNvPr id="5" name="Rectángulo: esquinas redondeadas 4">
          <a:hlinkClick xmlns:r="http://schemas.openxmlformats.org/officeDocument/2006/relationships" r:id="rId4"/>
          <a:extLst>
            <a:ext uri="{FF2B5EF4-FFF2-40B4-BE49-F238E27FC236}">
              <a16:creationId xmlns:a16="http://schemas.microsoft.com/office/drawing/2014/main" id="{B203A722-9893-4800-A0CD-685870A05466}"/>
            </a:ext>
          </a:extLst>
        </xdr:cNvPr>
        <xdr:cNvSpPr/>
      </xdr:nvSpPr>
      <xdr:spPr>
        <a:xfrm>
          <a:off x="8429624" y="419100"/>
          <a:ext cx="1440000" cy="3240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123825</xdr:colOff>
      <xdr:row>2</xdr:row>
      <xdr:rowOff>28575</xdr:rowOff>
    </xdr:from>
    <xdr:to>
      <xdr:col>2</xdr:col>
      <xdr:colOff>801825</xdr:colOff>
      <xdr:row>3</xdr:row>
      <xdr:rowOff>162075</xdr:rowOff>
    </xdr:to>
    <xdr:sp macro="" textlink="">
      <xdr:nvSpPr>
        <xdr:cNvPr id="6" name="Rectángulo: esquinas redondeadas 5">
          <a:hlinkClick xmlns:r="http://schemas.openxmlformats.org/officeDocument/2006/relationships" r:id="rId5"/>
          <a:extLst>
            <a:ext uri="{FF2B5EF4-FFF2-40B4-BE49-F238E27FC236}">
              <a16:creationId xmlns:a16="http://schemas.microsoft.com/office/drawing/2014/main" id="{9F53C0C0-05B7-44B4-A45D-7565FDE16B50}"/>
            </a:ext>
          </a:extLst>
        </xdr:cNvPr>
        <xdr:cNvSpPr/>
      </xdr:nvSpPr>
      <xdr:spPr>
        <a:xfrm>
          <a:off x="381000" y="41910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3</xdr:col>
      <xdr:colOff>57149</xdr:colOff>
      <xdr:row>2</xdr:row>
      <xdr:rowOff>38100</xdr:rowOff>
    </xdr:from>
    <xdr:to>
      <xdr:col>4</xdr:col>
      <xdr:colOff>106499</xdr:colOff>
      <xdr:row>3</xdr:row>
      <xdr:rowOff>171600</xdr:rowOff>
    </xdr:to>
    <xdr:sp macro="" textlink="">
      <xdr:nvSpPr>
        <xdr:cNvPr id="7" name="Rectángulo: esquinas redondeadas 6">
          <a:hlinkClick xmlns:r="http://schemas.openxmlformats.org/officeDocument/2006/relationships" r:id="rId6"/>
          <a:extLst>
            <a:ext uri="{FF2B5EF4-FFF2-40B4-BE49-F238E27FC236}">
              <a16:creationId xmlns:a16="http://schemas.microsoft.com/office/drawing/2014/main" id="{759DC2B8-8EBA-45CA-B392-44937B6A08D0}"/>
            </a:ext>
          </a:extLst>
        </xdr:cNvPr>
        <xdr:cNvSpPr/>
      </xdr:nvSpPr>
      <xdr:spPr>
        <a:xfrm>
          <a:off x="3657599" y="42862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Pagos</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1438274</xdr:colOff>
      <xdr:row>2</xdr:row>
      <xdr:rowOff>19050</xdr:rowOff>
    </xdr:from>
    <xdr:to>
      <xdr:col>6</xdr:col>
      <xdr:colOff>449399</xdr:colOff>
      <xdr:row>3</xdr:row>
      <xdr:rowOff>152550</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2CC77A45-427A-4F8A-8A3C-4175418635FE}"/>
            </a:ext>
          </a:extLst>
        </xdr:cNvPr>
        <xdr:cNvSpPr/>
      </xdr:nvSpPr>
      <xdr:spPr>
        <a:xfrm>
          <a:off x="6848474"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4</xdr:col>
      <xdr:colOff>276225</xdr:colOff>
      <xdr:row>2</xdr:row>
      <xdr:rowOff>19050</xdr:rowOff>
    </xdr:from>
    <xdr:to>
      <xdr:col>5</xdr:col>
      <xdr:colOff>1297125</xdr:colOff>
      <xdr:row>3</xdr:row>
      <xdr:rowOff>152550</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18BD018B-7F83-4DAE-82D5-DC61A901F0F3}"/>
            </a:ext>
          </a:extLst>
        </xdr:cNvPr>
        <xdr:cNvSpPr/>
      </xdr:nvSpPr>
      <xdr:spPr>
        <a:xfrm>
          <a:off x="5267325"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2</xdr:col>
      <xdr:colOff>990599</xdr:colOff>
      <xdr:row>2</xdr:row>
      <xdr:rowOff>47625</xdr:rowOff>
    </xdr:from>
    <xdr:to>
      <xdr:col>2</xdr:col>
      <xdr:colOff>2430599</xdr:colOff>
      <xdr:row>3</xdr:row>
      <xdr:rowOff>181125</xdr:rowOff>
    </xdr:to>
    <xdr:sp macro="" textlink="">
      <xdr:nvSpPr>
        <xdr:cNvPr id="4" name="Rectángulo: esquinas redondeadas 3">
          <a:hlinkClick xmlns:r="http://schemas.openxmlformats.org/officeDocument/2006/relationships" r:id="rId3"/>
          <a:extLst>
            <a:ext uri="{FF2B5EF4-FFF2-40B4-BE49-F238E27FC236}">
              <a16:creationId xmlns:a16="http://schemas.microsoft.com/office/drawing/2014/main" id="{C7B81333-7708-4DE4-8EBC-772D62DB6770}"/>
            </a:ext>
          </a:extLst>
        </xdr:cNvPr>
        <xdr:cNvSpPr/>
      </xdr:nvSpPr>
      <xdr:spPr>
        <a:xfrm>
          <a:off x="2009774" y="43815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Judiciales</a:t>
          </a:r>
          <a:endParaRPr lang="es-CO" sz="1400">
            <a:solidFill>
              <a:schemeClr val="tx1"/>
            </a:solidFill>
          </a:endParaRPr>
        </a:p>
      </xdr:txBody>
    </xdr:sp>
    <xdr:clientData/>
  </xdr:twoCellAnchor>
  <xdr:twoCellAnchor>
    <xdr:from>
      <xdr:col>6</xdr:col>
      <xdr:colOff>590549</xdr:colOff>
      <xdr:row>2</xdr:row>
      <xdr:rowOff>28575</xdr:rowOff>
    </xdr:from>
    <xdr:to>
      <xdr:col>7</xdr:col>
      <xdr:colOff>420824</xdr:colOff>
      <xdr:row>3</xdr:row>
      <xdr:rowOff>162075</xdr:rowOff>
    </xdr:to>
    <xdr:sp macro="" textlink="">
      <xdr:nvSpPr>
        <xdr:cNvPr id="5" name="Rectángulo: esquinas redondeadas 4">
          <a:hlinkClick xmlns:r="http://schemas.openxmlformats.org/officeDocument/2006/relationships" r:id="rId4"/>
          <a:extLst>
            <a:ext uri="{FF2B5EF4-FFF2-40B4-BE49-F238E27FC236}">
              <a16:creationId xmlns:a16="http://schemas.microsoft.com/office/drawing/2014/main" id="{1E68CAEE-D6EC-476E-9C8F-9D3DD7AF1133}"/>
            </a:ext>
          </a:extLst>
        </xdr:cNvPr>
        <xdr:cNvSpPr/>
      </xdr:nvSpPr>
      <xdr:spPr>
        <a:xfrm>
          <a:off x="8429624" y="419100"/>
          <a:ext cx="1440000" cy="3240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123825</xdr:colOff>
      <xdr:row>2</xdr:row>
      <xdr:rowOff>28575</xdr:rowOff>
    </xdr:from>
    <xdr:to>
      <xdr:col>2</xdr:col>
      <xdr:colOff>801825</xdr:colOff>
      <xdr:row>3</xdr:row>
      <xdr:rowOff>162075</xdr:rowOff>
    </xdr:to>
    <xdr:sp macro="" textlink="">
      <xdr:nvSpPr>
        <xdr:cNvPr id="6" name="Rectángulo: esquinas redondeadas 5">
          <a:hlinkClick xmlns:r="http://schemas.openxmlformats.org/officeDocument/2006/relationships" r:id="rId5"/>
          <a:extLst>
            <a:ext uri="{FF2B5EF4-FFF2-40B4-BE49-F238E27FC236}">
              <a16:creationId xmlns:a16="http://schemas.microsoft.com/office/drawing/2014/main" id="{1D5D93B2-79DF-4FE8-89AE-83131236828C}"/>
            </a:ext>
          </a:extLst>
        </xdr:cNvPr>
        <xdr:cNvSpPr/>
      </xdr:nvSpPr>
      <xdr:spPr>
        <a:xfrm>
          <a:off x="381000" y="41910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3</xdr:col>
      <xdr:colOff>57149</xdr:colOff>
      <xdr:row>2</xdr:row>
      <xdr:rowOff>38100</xdr:rowOff>
    </xdr:from>
    <xdr:to>
      <xdr:col>4</xdr:col>
      <xdr:colOff>106499</xdr:colOff>
      <xdr:row>3</xdr:row>
      <xdr:rowOff>171600</xdr:rowOff>
    </xdr:to>
    <xdr:sp macro="" textlink="">
      <xdr:nvSpPr>
        <xdr:cNvPr id="7" name="Rectángulo: esquinas redondeadas 6">
          <a:hlinkClick xmlns:r="http://schemas.openxmlformats.org/officeDocument/2006/relationships" r:id="rId6"/>
          <a:extLst>
            <a:ext uri="{FF2B5EF4-FFF2-40B4-BE49-F238E27FC236}">
              <a16:creationId xmlns:a16="http://schemas.microsoft.com/office/drawing/2014/main" id="{7F04F382-3C27-4803-9420-0DA7D2AC7F05}"/>
            </a:ext>
          </a:extLst>
        </xdr:cNvPr>
        <xdr:cNvSpPr/>
      </xdr:nvSpPr>
      <xdr:spPr>
        <a:xfrm>
          <a:off x="3657599" y="42862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5</xdr:col>
      <xdr:colOff>257175</xdr:colOff>
      <xdr:row>1</xdr:row>
      <xdr:rowOff>9525</xdr:rowOff>
    </xdr:from>
    <xdr:to>
      <xdr:col>6</xdr:col>
      <xdr:colOff>725625</xdr:colOff>
      <xdr:row>2</xdr:row>
      <xdr:rowOff>95400</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BEC85F08-173E-4713-B5A6-72F06DDCAF2D}"/>
            </a:ext>
          </a:extLst>
        </xdr:cNvPr>
        <xdr:cNvSpPr/>
      </xdr:nvSpPr>
      <xdr:spPr>
        <a:xfrm>
          <a:off x="7153275" y="200025"/>
          <a:ext cx="1440000" cy="3240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B1:O18"/>
  <sheetViews>
    <sheetView showGridLines="0" workbookViewId="0"/>
  </sheetViews>
  <sheetFormatPr baseColWidth="10" defaultRowHeight="15" x14ac:dyDescent="0.25"/>
  <sheetData>
    <row r="1" spans="2:15" ht="15.75" thickBot="1" x14ac:dyDescent="0.3"/>
    <row r="2" spans="2:15" x14ac:dyDescent="0.25">
      <c r="B2" s="2"/>
      <c r="C2" s="3"/>
      <c r="D2" s="3"/>
      <c r="E2" s="3"/>
      <c r="F2" s="3"/>
      <c r="G2" s="3"/>
      <c r="H2" s="3"/>
      <c r="I2" s="3"/>
      <c r="J2" s="3"/>
      <c r="K2" s="3"/>
      <c r="L2" s="3"/>
      <c r="M2" s="3"/>
      <c r="N2" s="3"/>
      <c r="O2" s="4"/>
    </row>
    <row r="3" spans="2:15" ht="23.25" x14ac:dyDescent="0.35">
      <c r="B3" s="81" t="s">
        <v>75</v>
      </c>
      <c r="C3" s="82"/>
      <c r="D3" s="82"/>
      <c r="E3" s="82"/>
      <c r="F3" s="82"/>
      <c r="G3" s="82"/>
      <c r="H3" s="82"/>
      <c r="I3" s="82"/>
      <c r="J3" s="82"/>
      <c r="K3" s="82"/>
      <c r="L3" s="82"/>
      <c r="M3" s="82"/>
      <c r="N3" s="82"/>
      <c r="O3" s="83"/>
    </row>
    <row r="4" spans="2:15" ht="23.25" x14ac:dyDescent="0.35">
      <c r="B4" s="81" t="s">
        <v>11</v>
      </c>
      <c r="C4" s="82"/>
      <c r="D4" s="82"/>
      <c r="E4" s="82"/>
      <c r="F4" s="82"/>
      <c r="G4" s="82"/>
      <c r="H4" s="82"/>
      <c r="I4" s="82"/>
      <c r="J4" s="82"/>
      <c r="K4" s="82"/>
      <c r="L4" s="82"/>
      <c r="M4" s="82"/>
      <c r="N4" s="82"/>
      <c r="O4" s="83"/>
    </row>
    <row r="5" spans="2:15" x14ac:dyDescent="0.25">
      <c r="B5" s="5"/>
      <c r="O5" s="6"/>
    </row>
    <row r="6" spans="2:15" x14ac:dyDescent="0.25">
      <c r="B6" s="5"/>
      <c r="C6" s="84" t="s">
        <v>87</v>
      </c>
      <c r="D6" s="84"/>
      <c r="E6" s="84"/>
      <c r="F6" s="84"/>
      <c r="G6" s="84"/>
      <c r="H6" s="84"/>
      <c r="I6" s="84"/>
      <c r="J6" s="84"/>
      <c r="K6" s="84"/>
      <c r="L6" s="84"/>
      <c r="M6" s="84"/>
      <c r="N6" s="84"/>
      <c r="O6" s="6"/>
    </row>
    <row r="7" spans="2:15" x14ac:dyDescent="0.25">
      <c r="B7" s="5"/>
      <c r="C7" s="84"/>
      <c r="D7" s="84"/>
      <c r="E7" s="84"/>
      <c r="F7" s="84"/>
      <c r="G7" s="84"/>
      <c r="H7" s="84"/>
      <c r="I7" s="84"/>
      <c r="J7" s="84"/>
      <c r="K7" s="84"/>
      <c r="L7" s="84"/>
      <c r="M7" s="84"/>
      <c r="N7" s="84"/>
      <c r="O7" s="6"/>
    </row>
    <row r="8" spans="2:15" x14ac:dyDescent="0.25">
      <c r="B8" s="5"/>
      <c r="O8" s="6"/>
    </row>
    <row r="9" spans="2:15" x14ac:dyDescent="0.25">
      <c r="B9" s="5"/>
      <c r="O9" s="6"/>
    </row>
    <row r="10" spans="2:15" x14ac:dyDescent="0.25">
      <c r="B10" s="5"/>
      <c r="O10" s="6"/>
    </row>
    <row r="11" spans="2:15" x14ac:dyDescent="0.25">
      <c r="B11" s="5"/>
      <c r="O11" s="6"/>
    </row>
    <row r="12" spans="2:15" x14ac:dyDescent="0.25">
      <c r="B12" s="5"/>
      <c r="O12" s="6"/>
    </row>
    <row r="13" spans="2:15" x14ac:dyDescent="0.25">
      <c r="B13" s="5"/>
      <c r="O13" s="6"/>
    </row>
    <row r="14" spans="2:15" x14ac:dyDescent="0.25">
      <c r="B14" s="5"/>
      <c r="O14" s="6"/>
    </row>
    <row r="15" spans="2:15" x14ac:dyDescent="0.25">
      <c r="B15" s="5"/>
      <c r="O15" s="6"/>
    </row>
    <row r="16" spans="2:15" x14ac:dyDescent="0.25">
      <c r="B16" s="5"/>
      <c r="O16" s="6"/>
    </row>
    <row r="17" spans="2:15" x14ac:dyDescent="0.25">
      <c r="B17" s="5"/>
      <c r="O17" s="6"/>
    </row>
    <row r="18" spans="2:15" ht="15.75" thickBot="1" x14ac:dyDescent="0.3">
      <c r="B18" s="7"/>
      <c r="C18" s="8"/>
      <c r="D18" s="8"/>
      <c r="E18" s="8"/>
      <c r="F18" s="8"/>
      <c r="G18" s="8"/>
      <c r="H18" s="8"/>
      <c r="I18" s="8"/>
      <c r="J18" s="8"/>
      <c r="K18" s="8"/>
      <c r="L18" s="8"/>
      <c r="M18" s="8"/>
      <c r="N18" s="8"/>
      <c r="O18" s="9"/>
    </row>
  </sheetData>
  <sheetProtection algorithmName="SHA-512" hashValue="fESCBRSONm1O8Dc0JOnjB+qZOu1d6CiIMR9AFNICnNkTv8GeL/e0JsFltcWbeY82mSirBMQYcES73YQY5x/fMQ==" saltValue="rfeIy2Ycu5WCYD7kyrPZ3g==" spinCount="100000" sheet="1" objects="1" scenarios="1"/>
  <mergeCells count="3">
    <mergeCell ref="B3:O3"/>
    <mergeCell ref="B4:O4"/>
    <mergeCell ref="C6:N7"/>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B5:T19"/>
  <sheetViews>
    <sheetView zoomScale="89" zoomScaleNormal="89" workbookViewId="0">
      <selection activeCell="C19" sqref="C19:G19"/>
    </sheetView>
  </sheetViews>
  <sheetFormatPr baseColWidth="10" defaultRowHeight="15" x14ac:dyDescent="0.25"/>
  <cols>
    <col min="1" max="1" width="6.42578125" style="1" customWidth="1"/>
    <col min="2" max="2" width="34.28515625" style="1" customWidth="1"/>
    <col min="3" max="3" width="13.28515625" style="1" customWidth="1"/>
    <col min="4" max="4" width="27.42578125" style="1" customWidth="1"/>
    <col min="5" max="5" width="57.42578125" style="1" customWidth="1"/>
    <col min="6" max="6" width="30.140625" style="1" customWidth="1"/>
    <col min="7" max="7" width="15.7109375" style="1" customWidth="1"/>
    <col min="8" max="9" width="11.42578125" style="36"/>
    <col min="10" max="10" width="11.85546875" style="36" bestFit="1" customWidth="1"/>
    <col min="11" max="16384" width="11.42578125" style="1"/>
  </cols>
  <sheetData>
    <row r="5" spans="2:20" ht="15.75" thickBot="1" x14ac:dyDescent="0.3"/>
    <row r="6" spans="2:20" x14ac:dyDescent="0.25">
      <c r="B6" s="10"/>
      <c r="C6" s="11"/>
      <c r="D6" s="11"/>
      <c r="E6" s="11"/>
      <c r="F6" s="11"/>
      <c r="G6" s="12"/>
    </row>
    <row r="7" spans="2:20" ht="21" x14ac:dyDescent="0.35">
      <c r="B7" s="85" t="s">
        <v>105</v>
      </c>
      <c r="C7" s="86"/>
      <c r="D7" s="86"/>
      <c r="E7" s="86"/>
      <c r="F7" s="86"/>
      <c r="G7" s="87"/>
      <c r="T7" s="1" t="s">
        <v>12</v>
      </c>
    </row>
    <row r="8" spans="2:20" ht="15.75" thickBot="1" x14ac:dyDescent="0.3">
      <c r="B8" s="13"/>
      <c r="D8" s="93" t="s">
        <v>143</v>
      </c>
      <c r="E8" s="93"/>
      <c r="G8" s="14"/>
      <c r="T8" s="1" t="s">
        <v>13</v>
      </c>
    </row>
    <row r="9" spans="2:20" ht="15.75" thickBot="1" x14ac:dyDescent="0.3">
      <c r="B9" s="91" t="s">
        <v>107</v>
      </c>
      <c r="C9" s="92"/>
      <c r="D9" s="69">
        <v>44810</v>
      </c>
      <c r="G9" s="14"/>
      <c r="T9" s="1" t="s">
        <v>14</v>
      </c>
    </row>
    <row r="10" spans="2:20" x14ac:dyDescent="0.25">
      <c r="B10" s="13" t="s">
        <v>145</v>
      </c>
      <c r="G10" s="58">
        <v>43545</v>
      </c>
    </row>
    <row r="11" spans="2:20" x14ac:dyDescent="0.25">
      <c r="B11" s="20" t="s">
        <v>15</v>
      </c>
      <c r="C11" s="21" t="s">
        <v>16</v>
      </c>
      <c r="D11" s="22" t="s">
        <v>6</v>
      </c>
      <c r="E11" s="21" t="s">
        <v>7</v>
      </c>
      <c r="F11" s="21" t="s">
        <v>17</v>
      </c>
      <c r="G11" s="23" t="s">
        <v>76</v>
      </c>
    </row>
    <row r="12" spans="2:20" x14ac:dyDescent="0.25">
      <c r="B12" s="19" t="s">
        <v>0</v>
      </c>
      <c r="C12" s="68" t="s">
        <v>12</v>
      </c>
      <c r="D12" s="77">
        <v>44431</v>
      </c>
      <c r="E12" s="78" t="s">
        <v>189</v>
      </c>
      <c r="F12" s="79"/>
      <c r="G12" s="70" t="str">
        <f>+IF(C12="SI",IF(F12&lt;$G$10,"DESACTUALIZADO",""),"")</f>
        <v>DESACTUALIZADO</v>
      </c>
      <c r="H12" s="36">
        <f t="shared" ref="H12:H17" si="0">+IF(C12="N/A",1,0)</f>
        <v>0</v>
      </c>
      <c r="I12" s="36">
        <f t="shared" ref="I12:I17" si="1">+IF(C12="Si",1,0)</f>
        <v>1</v>
      </c>
      <c r="J12" s="36">
        <f t="shared" ref="J12:J17" si="2">+IF(C12="No",1,0)</f>
        <v>0</v>
      </c>
    </row>
    <row r="13" spans="2:20" x14ac:dyDescent="0.25">
      <c r="B13" s="19" t="s">
        <v>1</v>
      </c>
      <c r="C13" s="68" t="s">
        <v>12</v>
      </c>
      <c r="D13" s="77">
        <v>44428</v>
      </c>
      <c r="E13" s="78" t="s">
        <v>190</v>
      </c>
      <c r="F13" s="79">
        <v>44728</v>
      </c>
      <c r="G13" s="70" t="str">
        <f t="shared" ref="G13:G17" si="3">+IF(C13="SI",IF(F13&lt;$G$10,"DESACTUALIZADO",""),"")</f>
        <v/>
      </c>
      <c r="H13" s="36">
        <f t="shared" si="0"/>
        <v>0</v>
      </c>
      <c r="I13" s="36">
        <f t="shared" si="1"/>
        <v>1</v>
      </c>
      <c r="J13" s="36">
        <f t="shared" si="2"/>
        <v>0</v>
      </c>
    </row>
    <row r="14" spans="2:20" x14ac:dyDescent="0.25">
      <c r="B14" s="19" t="s">
        <v>2</v>
      </c>
      <c r="C14" s="68" t="s">
        <v>12</v>
      </c>
      <c r="D14" s="77">
        <v>44084</v>
      </c>
      <c r="E14" s="78" t="s">
        <v>191</v>
      </c>
      <c r="F14" s="79">
        <v>44090</v>
      </c>
      <c r="G14" s="70" t="str">
        <f t="shared" si="3"/>
        <v/>
      </c>
      <c r="H14" s="36">
        <f t="shared" si="0"/>
        <v>0</v>
      </c>
      <c r="I14" s="36">
        <f t="shared" si="1"/>
        <v>1</v>
      </c>
      <c r="J14" s="36">
        <f t="shared" si="2"/>
        <v>0</v>
      </c>
      <c r="T14" s="41">
        <v>43545</v>
      </c>
    </row>
    <row r="15" spans="2:20" x14ac:dyDescent="0.25">
      <c r="B15" s="19" t="s">
        <v>3</v>
      </c>
      <c r="C15" s="68" t="s">
        <v>12</v>
      </c>
      <c r="D15" s="77">
        <v>42219</v>
      </c>
      <c r="E15" s="78" t="s">
        <v>192</v>
      </c>
      <c r="F15" s="79">
        <v>44249</v>
      </c>
      <c r="G15" s="70" t="str">
        <f t="shared" si="3"/>
        <v/>
      </c>
      <c r="H15" s="36">
        <f t="shared" si="0"/>
        <v>0</v>
      </c>
      <c r="I15" s="36">
        <f t="shared" si="1"/>
        <v>1</v>
      </c>
      <c r="J15" s="36">
        <f t="shared" si="2"/>
        <v>0</v>
      </c>
    </row>
    <row r="16" spans="2:20" x14ac:dyDescent="0.25">
      <c r="B16" s="19" t="s">
        <v>4</v>
      </c>
      <c r="C16" s="68" t="s">
        <v>12</v>
      </c>
      <c r="D16" s="77">
        <v>44036</v>
      </c>
      <c r="E16" s="78" t="s">
        <v>193</v>
      </c>
      <c r="F16" s="79">
        <v>44076</v>
      </c>
      <c r="G16" s="70" t="str">
        <f t="shared" si="3"/>
        <v/>
      </c>
      <c r="H16" s="36">
        <f t="shared" si="0"/>
        <v>0</v>
      </c>
      <c r="I16" s="36">
        <f t="shared" si="1"/>
        <v>1</v>
      </c>
      <c r="J16" s="36">
        <f t="shared" si="2"/>
        <v>0</v>
      </c>
    </row>
    <row r="17" spans="2:10" x14ac:dyDescent="0.25">
      <c r="B17" s="19" t="s">
        <v>5</v>
      </c>
      <c r="C17" s="68" t="s">
        <v>12</v>
      </c>
      <c r="D17" s="77">
        <v>44477</v>
      </c>
      <c r="E17" s="78" t="s">
        <v>194</v>
      </c>
      <c r="F17" s="79">
        <v>44701</v>
      </c>
      <c r="G17" s="70" t="str">
        <f t="shared" si="3"/>
        <v/>
      </c>
      <c r="H17" s="36">
        <f t="shared" si="0"/>
        <v>0</v>
      </c>
      <c r="I17" s="36">
        <f t="shared" si="1"/>
        <v>1</v>
      </c>
      <c r="J17" s="36">
        <f t="shared" si="2"/>
        <v>0</v>
      </c>
    </row>
    <row r="18" spans="2:10" x14ac:dyDescent="0.25">
      <c r="B18" s="13"/>
      <c r="G18" s="14"/>
    </row>
    <row r="19" spans="2:10" ht="94.5" customHeight="1" thickBot="1" x14ac:dyDescent="0.3">
      <c r="B19" s="53" t="s">
        <v>90</v>
      </c>
      <c r="C19" s="88" t="s">
        <v>195</v>
      </c>
      <c r="D19" s="89"/>
      <c r="E19" s="89"/>
      <c r="F19" s="89"/>
      <c r="G19" s="90"/>
    </row>
  </sheetData>
  <sheetProtection algorithmName="SHA-512" hashValue="guBwrDrRnk1KuL1QTxzhX+93X5l/aUSlJP3gAz5OjRJbKk1gJlGrcA8FEPrUFZMHmi3icEReOMBE9XonogNp0w==" saltValue="7DocmJkL4AB8U+xMv4KRdA==" spinCount="100000" sheet="1" objects="1" scenarios="1"/>
  <dataConsolidate/>
  <mergeCells count="4">
    <mergeCell ref="B7:G7"/>
    <mergeCell ref="C19:G19"/>
    <mergeCell ref="B9:C9"/>
    <mergeCell ref="D8:E8"/>
  </mergeCells>
  <conditionalFormatting sqref="C12:C17">
    <cfRule type="containsText" dxfId="55" priority="34" operator="containsText" text="N/A">
      <formula>NOT(ISERROR(SEARCH("N/A",C12)))</formula>
    </cfRule>
    <cfRule type="containsBlanks" dxfId="54" priority="42">
      <formula>LEN(TRIM(C12))=0</formula>
    </cfRule>
  </conditionalFormatting>
  <conditionalFormatting sqref="D9">
    <cfRule type="containsBlanks" dxfId="53" priority="41">
      <formula>LEN(TRIM(D9))=0</formula>
    </cfRule>
  </conditionalFormatting>
  <conditionalFormatting sqref="C19">
    <cfRule type="containsBlanks" dxfId="52" priority="35">
      <formula>LEN(TRIM(C19))=0</formula>
    </cfRule>
  </conditionalFormatting>
  <conditionalFormatting sqref="D12:D17">
    <cfRule type="containsBlanks" dxfId="51" priority="21">
      <formula>LEN(TRIM(D12))=0</formula>
    </cfRule>
  </conditionalFormatting>
  <conditionalFormatting sqref="D12">
    <cfRule type="expression" dxfId="50" priority="20">
      <formula>OR($C$12="No",$C$12="N/A")</formula>
    </cfRule>
  </conditionalFormatting>
  <conditionalFormatting sqref="D14">
    <cfRule type="expression" dxfId="49" priority="19">
      <formula>OR($C$14="No",$C$14="N/A")</formula>
    </cfRule>
  </conditionalFormatting>
  <conditionalFormatting sqref="D13">
    <cfRule type="expression" dxfId="48" priority="18">
      <formula>OR($C$13="No",$C$13="N/A")</formula>
    </cfRule>
  </conditionalFormatting>
  <conditionalFormatting sqref="D15">
    <cfRule type="expression" dxfId="47" priority="17">
      <formula>OR($C$15="No",$C$15="N/A")</formula>
    </cfRule>
  </conditionalFormatting>
  <conditionalFormatting sqref="D16">
    <cfRule type="expression" dxfId="46" priority="16">
      <formula>OR($C$16="No",$C$16="N/A")</formula>
    </cfRule>
  </conditionalFormatting>
  <conditionalFormatting sqref="D17">
    <cfRule type="expression" dxfId="45" priority="15">
      <formula>OR($C$17="No",$C$17="N/A")</formula>
    </cfRule>
  </conditionalFormatting>
  <conditionalFormatting sqref="E12:E17">
    <cfRule type="containsBlanks" dxfId="44" priority="14">
      <formula>LEN(TRIM(E12))=0</formula>
    </cfRule>
  </conditionalFormatting>
  <conditionalFormatting sqref="E12">
    <cfRule type="expression" dxfId="43" priority="13">
      <formula>OR($C$12="No",$C$12="N/A")</formula>
    </cfRule>
  </conditionalFormatting>
  <conditionalFormatting sqref="E14">
    <cfRule type="expression" dxfId="42" priority="12">
      <formula>OR($C$14="No",$C$14="N/A")</formula>
    </cfRule>
  </conditionalFormatting>
  <conditionalFormatting sqref="E13">
    <cfRule type="expression" dxfId="41" priority="11">
      <formula>OR($C$13="No",$C$13="N/A")</formula>
    </cfRule>
  </conditionalFormatting>
  <conditionalFormatting sqref="E15">
    <cfRule type="expression" dxfId="40" priority="10">
      <formula>OR($C$15="No",$C$15="N/A")</formula>
    </cfRule>
  </conditionalFormatting>
  <conditionalFormatting sqref="E16">
    <cfRule type="expression" dxfId="39" priority="9">
      <formula>OR($C$16="No",$C$16="N/A")</formula>
    </cfRule>
  </conditionalFormatting>
  <conditionalFormatting sqref="E17">
    <cfRule type="expression" dxfId="38" priority="8">
      <formula>OR($C$17="No",$C$17="N/A")</formula>
    </cfRule>
  </conditionalFormatting>
  <conditionalFormatting sqref="F12:F17">
    <cfRule type="containsBlanks" dxfId="37" priority="7">
      <formula>LEN(TRIM(F12))=0</formula>
    </cfRule>
  </conditionalFormatting>
  <conditionalFormatting sqref="F12">
    <cfRule type="expression" dxfId="36" priority="6">
      <formula>OR($C$12="No",$C$12="N/A")</formula>
    </cfRule>
  </conditionalFormatting>
  <conditionalFormatting sqref="F14">
    <cfRule type="expression" dxfId="35" priority="5">
      <formula>OR($C$14="No",$C$14="N/A")</formula>
    </cfRule>
  </conditionalFormatting>
  <conditionalFormatting sqref="F13">
    <cfRule type="expression" dxfId="34" priority="4">
      <formula>OR($C$13="No",$C$13="N/A")</formula>
    </cfRule>
  </conditionalFormatting>
  <conditionalFormatting sqref="F15">
    <cfRule type="expression" dxfId="33" priority="3">
      <formula>OR($C$15="No",$C$15="N/A")</formula>
    </cfRule>
  </conditionalFormatting>
  <conditionalFormatting sqref="F16">
    <cfRule type="expression" dxfId="32" priority="2">
      <formula>OR($C$16="No",$C$16="N/A")</formula>
    </cfRule>
  </conditionalFormatting>
  <conditionalFormatting sqref="F17">
    <cfRule type="expression" dxfId="31" priority="1">
      <formula>OR($C$17="No",$C$17="N/A")</formula>
    </cfRule>
  </conditionalFormatting>
  <dataValidations count="5">
    <dataValidation type="date" showInputMessage="1" showErrorMessage="1" promptTitle="Fecha de Generacion del Reporte" prompt="Indique la fecha en que genera o Elabora este reporte de Usuarios Activos  No Abogados" sqref="D9" xr:uid="{00000000-0002-0000-0100-000000000000}">
      <formula1>44742</formula1>
      <formula2>44823</formula2>
    </dataValidation>
    <dataValidation type="list" showInputMessage="1" showErrorMessage="1" errorTitle="Campo en Blanco" error="El campo debe tener un valor asignado" promptTitle="ROL Asignado Activo en Ekogui" prompt="Indique si tiene o no el Rol asignado Activo en el aplicativo Ekogui, un usuario puede tener uno o mas Roles Activos en el sistema. Relacionar los que apliquen. Si el Rol No aplica para su entidad Seleccione N/A" sqref="C12:C17" xr:uid="{00000000-0002-0000-0100-000001000000}">
      <formula1>$T$7:$T$9</formula1>
    </dataValidation>
    <dataValidation showInputMessage="1" showErrorMessage="1" sqref="E12 E14:E17" xr:uid="{00000000-0002-0000-0100-000002000000}"/>
    <dataValidation showInputMessage="1" showErrorMessage="1" errorTitle="Fecha invalida" error="La fecha debe estar entre el 01/01/2011 y el 31/03/2022" sqref="E13" xr:uid="{00000000-0002-0000-0100-000003000000}"/>
    <dataValidation type="date" showInputMessage="1" showErrorMessage="1" errorTitle="Fecha invalida" error="La fecha debe estar entre el 01/01/2011 y el 31/03/2022" promptTitle="Fecha de Creación del Rol" prompt="Indique la ultima fecha de Creación del Rol en Ekogui que se encuentra en estado Activo en el formato &quot;DD/MM/AAAA&quot;" sqref="D12:D17 F12:F17" xr:uid="{00000000-0002-0000-0100-000004000000}">
      <formula1>40544</formula1>
      <formula2>44823</formula2>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B1:V26"/>
  <sheetViews>
    <sheetView showGridLines="0" topLeftCell="A2" zoomScale="91" zoomScaleNormal="91" workbookViewId="0">
      <selection activeCell="F7" sqref="F7:G8"/>
    </sheetView>
  </sheetViews>
  <sheetFormatPr baseColWidth="10" defaultRowHeight="15" x14ac:dyDescent="0.25"/>
  <cols>
    <col min="1" max="1" width="3.85546875" style="1" customWidth="1"/>
    <col min="2" max="2" width="11.42578125" style="1"/>
    <col min="3" max="3" width="58.5703125" style="1" customWidth="1"/>
    <col min="4" max="4" width="20.85546875" style="1" customWidth="1"/>
    <col min="5" max="5" width="6.28515625" style="1" customWidth="1"/>
    <col min="6" max="6" width="41.42578125" style="1" customWidth="1"/>
    <col min="7" max="7" width="24.140625" style="1" customWidth="1"/>
    <col min="8" max="8" width="7.28515625" style="1" customWidth="1"/>
    <col min="9" max="16384" width="11.42578125" style="1"/>
  </cols>
  <sheetData>
    <row r="1" spans="2:22" ht="15.75" thickBot="1" x14ac:dyDescent="0.3"/>
    <row r="2" spans="2:22" x14ac:dyDescent="0.25">
      <c r="B2" s="10"/>
      <c r="C2" s="11"/>
      <c r="D2" s="11"/>
      <c r="E2" s="11"/>
      <c r="F2" s="11"/>
      <c r="G2" s="11"/>
      <c r="H2" s="12"/>
    </row>
    <row r="3" spans="2:22" x14ac:dyDescent="0.25">
      <c r="B3" s="13"/>
      <c r="H3" s="14"/>
      <c r="V3" s="25">
        <f>+IF(D12&lt;=10,D12,IF(ROUNDDOWN(D12*10%,0)&lt;10,10,ROUNDDOWN(D12*10%,0)))</f>
        <v>10</v>
      </c>
    </row>
    <row r="4" spans="2:22" x14ac:dyDescent="0.25">
      <c r="B4" s="13"/>
      <c r="H4" s="14"/>
    </row>
    <row r="5" spans="2:22" x14ac:dyDescent="0.25">
      <c r="B5" s="13"/>
      <c r="D5" s="1" t="s">
        <v>143</v>
      </c>
      <c r="H5" s="14"/>
    </row>
    <row r="6" spans="2:22" ht="15" customHeight="1" x14ac:dyDescent="0.25">
      <c r="B6" s="13"/>
      <c r="G6" s="26"/>
      <c r="H6" s="27"/>
    </row>
    <row r="7" spans="2:22" ht="17.25" customHeight="1" x14ac:dyDescent="0.35">
      <c r="B7" s="13"/>
      <c r="C7" s="18" t="s">
        <v>107</v>
      </c>
      <c r="D7" s="69">
        <v>44810</v>
      </c>
      <c r="E7" s="24"/>
      <c r="F7" s="94" t="str">
        <f>"Seleccione una muestra de "&amp;V3&amp;" abogados activos y complete la siguiente tabla"</f>
        <v>Seleccione una muestra de 10 abogados activos y complete la siguiente tabla</v>
      </c>
      <c r="G7" s="95"/>
      <c r="H7" s="27"/>
    </row>
    <row r="8" spans="2:22" x14ac:dyDescent="0.25">
      <c r="B8" s="13"/>
      <c r="F8" s="96"/>
      <c r="G8" s="97"/>
      <c r="H8" s="14"/>
      <c r="T8" s="1" t="s">
        <v>13</v>
      </c>
    </row>
    <row r="9" spans="2:22" ht="23.25" x14ac:dyDescent="0.25">
      <c r="B9" s="13"/>
      <c r="C9" s="28" t="s">
        <v>148</v>
      </c>
      <c r="E9"/>
      <c r="F9" s="22" t="s">
        <v>94</v>
      </c>
      <c r="G9" s="22" t="s">
        <v>19</v>
      </c>
      <c r="H9" s="14"/>
      <c r="T9" s="1" t="s">
        <v>14</v>
      </c>
    </row>
    <row r="10" spans="2:22" x14ac:dyDescent="0.25">
      <c r="B10" s="13"/>
      <c r="C10" s="21" t="s">
        <v>149</v>
      </c>
      <c r="D10" s="21" t="s">
        <v>23</v>
      </c>
      <c r="E10"/>
      <c r="F10" s="18" t="s">
        <v>91</v>
      </c>
      <c r="G10" s="68">
        <v>10</v>
      </c>
      <c r="H10" s="14"/>
    </row>
    <row r="11" spans="2:22" x14ac:dyDescent="0.25">
      <c r="B11" s="13"/>
      <c r="C11" s="18" t="s">
        <v>161</v>
      </c>
      <c r="D11" s="68">
        <v>21</v>
      </c>
      <c r="E11"/>
      <c r="F11" s="18" t="s">
        <v>92</v>
      </c>
      <c r="G11" s="68">
        <v>10</v>
      </c>
      <c r="H11" s="14"/>
    </row>
    <row r="12" spans="2:22" x14ac:dyDescent="0.25">
      <c r="B12" s="13"/>
      <c r="C12" s="18" t="s">
        <v>22</v>
      </c>
      <c r="D12" s="68">
        <v>21</v>
      </c>
      <c r="E12"/>
      <c r="F12" s="18" t="s">
        <v>93</v>
      </c>
      <c r="G12" s="68">
        <v>10</v>
      </c>
      <c r="H12" s="14"/>
    </row>
    <row r="13" spans="2:22" x14ac:dyDescent="0.25">
      <c r="B13" s="13"/>
      <c r="C13" s="18" t="s">
        <v>26</v>
      </c>
      <c r="D13" s="68">
        <v>21</v>
      </c>
      <c r="E13"/>
      <c r="F13" s="44" t="s">
        <v>99</v>
      </c>
      <c r="G13" s="43"/>
      <c r="H13" s="14"/>
    </row>
    <row r="14" spans="2:22" x14ac:dyDescent="0.25">
      <c r="B14" s="13"/>
      <c r="E14"/>
      <c r="F14" s="45" t="s">
        <v>100</v>
      </c>
      <c r="G14" s="46"/>
      <c r="H14" s="14"/>
    </row>
    <row r="15" spans="2:22" x14ac:dyDescent="0.25">
      <c r="B15" s="13"/>
      <c r="E15"/>
      <c r="H15" s="14"/>
    </row>
    <row r="16" spans="2:22" x14ac:dyDescent="0.25">
      <c r="B16" s="13"/>
      <c r="C16" s="21" t="s">
        <v>24</v>
      </c>
      <c r="D16" s="21" t="s">
        <v>23</v>
      </c>
      <c r="E16"/>
      <c r="F16" s="22" t="s">
        <v>103</v>
      </c>
      <c r="G16" s="22" t="s">
        <v>19</v>
      </c>
      <c r="H16" s="14"/>
    </row>
    <row r="17" spans="2:8" x14ac:dyDescent="0.25">
      <c r="B17" s="13"/>
      <c r="C17" s="18" t="s">
        <v>162</v>
      </c>
      <c r="D17" s="68">
        <v>6</v>
      </c>
      <c r="E17"/>
      <c r="F17" s="18" t="s">
        <v>106</v>
      </c>
      <c r="G17" s="68">
        <v>21</v>
      </c>
      <c r="H17" s="14"/>
    </row>
    <row r="18" spans="2:8" x14ac:dyDescent="0.25">
      <c r="B18" s="13"/>
      <c r="C18" s="18" t="s">
        <v>180</v>
      </c>
      <c r="D18" s="68">
        <v>6</v>
      </c>
      <c r="E18"/>
      <c r="F18" s="37" t="s">
        <v>77</v>
      </c>
      <c r="G18" s="68">
        <v>0</v>
      </c>
      <c r="H18" s="14"/>
    </row>
    <row r="19" spans="2:8" x14ac:dyDescent="0.25">
      <c r="B19" s="13"/>
      <c r="C19" s="49"/>
      <c r="E19"/>
      <c r="F19" s="18" t="s">
        <v>96</v>
      </c>
      <c r="G19" s="68">
        <v>0</v>
      </c>
      <c r="H19" s="14"/>
    </row>
    <row r="20" spans="2:8" x14ac:dyDescent="0.25">
      <c r="B20" s="13"/>
      <c r="C20" s="49"/>
      <c r="E20"/>
      <c r="F20" s="18" t="s">
        <v>25</v>
      </c>
      <c r="G20" s="68">
        <v>0</v>
      </c>
      <c r="H20" s="14"/>
    </row>
    <row r="21" spans="2:8" x14ac:dyDescent="0.25">
      <c r="B21" s="13"/>
      <c r="C21" s="49" t="s">
        <v>95</v>
      </c>
      <c r="E21"/>
      <c r="F21"/>
      <c r="G21"/>
      <c r="H21" s="14"/>
    </row>
    <row r="22" spans="2:8" x14ac:dyDescent="0.25">
      <c r="B22" s="13"/>
      <c r="C22" s="98"/>
      <c r="D22" s="99"/>
      <c r="E22" s="99"/>
      <c r="F22" s="99"/>
      <c r="G22" s="100"/>
      <c r="H22" s="14"/>
    </row>
    <row r="23" spans="2:8" x14ac:dyDescent="0.25">
      <c r="B23" s="13"/>
      <c r="C23" s="101"/>
      <c r="D23" s="102"/>
      <c r="E23" s="102"/>
      <c r="F23" s="102"/>
      <c r="G23" s="103"/>
      <c r="H23" s="14"/>
    </row>
    <row r="24" spans="2:8" x14ac:dyDescent="0.25">
      <c r="B24" s="13"/>
      <c r="C24" s="101"/>
      <c r="D24" s="102"/>
      <c r="E24" s="102"/>
      <c r="F24" s="102"/>
      <c r="G24" s="103"/>
      <c r="H24" s="14"/>
    </row>
    <row r="25" spans="2:8" x14ac:dyDescent="0.25">
      <c r="B25" s="13"/>
      <c r="C25" s="104"/>
      <c r="D25" s="105"/>
      <c r="E25" s="105"/>
      <c r="F25" s="105"/>
      <c r="G25" s="106"/>
      <c r="H25" s="14"/>
    </row>
    <row r="26" spans="2:8" ht="15.75" thickBot="1" x14ac:dyDescent="0.3">
      <c r="B26" s="15"/>
      <c r="C26" s="16"/>
      <c r="D26" s="16"/>
      <c r="E26" s="16"/>
      <c r="F26" s="16"/>
      <c r="G26" s="16"/>
      <c r="H26" s="17"/>
    </row>
  </sheetData>
  <sheetProtection algorithmName="SHA-512" hashValue="8RVfEKhnYWfIrZgxadx6Lc2rQDLeuKO1UW4AlYqnO3coVmDLUoIAogyz2Won+/zis7CW1pAtLh7Ek1Vaki8u8w==" saltValue="vQUyMhNw20AE2MFLVmAxDA==" spinCount="100000" sheet="1" objects="1" scenarios="1"/>
  <mergeCells count="2">
    <mergeCell ref="F7:G8"/>
    <mergeCell ref="C22:G25"/>
  </mergeCells>
  <conditionalFormatting sqref="D11:D13">
    <cfRule type="containsBlanks" dxfId="30" priority="13">
      <formula>LEN(TRIM(D11))=0</formula>
    </cfRule>
  </conditionalFormatting>
  <conditionalFormatting sqref="C22">
    <cfRule type="containsBlanks" dxfId="29" priority="9">
      <formula>LEN(TRIM(C22))=0</formula>
    </cfRule>
  </conditionalFormatting>
  <conditionalFormatting sqref="D17:D18">
    <cfRule type="containsBlanks" dxfId="28" priority="5">
      <formula>LEN(TRIM(D17))=0</formula>
    </cfRule>
  </conditionalFormatting>
  <conditionalFormatting sqref="G10:G12">
    <cfRule type="containsBlanks" dxfId="27" priority="4">
      <formula>LEN(TRIM(G10))=0</formula>
    </cfRule>
  </conditionalFormatting>
  <conditionalFormatting sqref="G17:G20">
    <cfRule type="containsBlanks" dxfId="26" priority="3">
      <formula>LEN(TRIM(G17))=0</formula>
    </cfRule>
  </conditionalFormatting>
  <conditionalFormatting sqref="D7">
    <cfRule type="containsBlanks" dxfId="25" priority="1">
      <formula>LEN(TRIM(D7))=0</formula>
    </cfRule>
  </conditionalFormatting>
  <dataValidations count="2">
    <dataValidation type="whole" operator="greaterThanOrEqual" showInputMessage="1" showErrorMessage="1" errorTitle="Numero Invalido" promptTitle="Ingrese la cantidad Solicitada" prompt="Ingrese la cantidad Solicitada" sqref="G17:G20 D17:D18 G10:G12 D11:D13" xr:uid="{00000000-0002-0000-0200-000000000000}">
      <formula1>0</formula1>
    </dataValidation>
    <dataValidation type="date" showInputMessage="1" showErrorMessage="1" errorTitle="FECHA INVALIDA" promptTitle="Fecha de Generacion del Reporte " prompt="Diligenciar la fecha de Generacion de este Reporte de Usuarios Abogados Formato (DD/MM/AAAA)" sqref="D7" xr:uid="{00000000-0002-0000-0200-000001000000}">
      <formula1>44742</formula1>
      <formula2>44823</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B1:W34"/>
  <sheetViews>
    <sheetView showGridLines="0" topLeftCell="A4" zoomScale="70" zoomScaleNormal="70" workbookViewId="0">
      <selection activeCell="H17" sqref="H17"/>
    </sheetView>
  </sheetViews>
  <sheetFormatPr baseColWidth="10" defaultRowHeight="15" x14ac:dyDescent="0.25"/>
  <cols>
    <col min="1" max="1" width="3.85546875" style="1" customWidth="1"/>
    <col min="2" max="2" width="11.42578125" style="1"/>
    <col min="3" max="3" width="70.28515625" style="1" customWidth="1"/>
    <col min="4" max="4" width="15.28515625" style="1" customWidth="1"/>
    <col min="5" max="5" width="6.28515625" style="1" customWidth="1"/>
    <col min="6" max="6" width="70.140625" style="1" customWidth="1"/>
    <col min="7" max="7" width="16.85546875" style="1" customWidth="1"/>
    <col min="8" max="8" width="15.28515625" style="1" customWidth="1"/>
    <col min="9" max="9" width="7.28515625" style="1" customWidth="1"/>
    <col min="10" max="16384" width="11.42578125" style="1"/>
  </cols>
  <sheetData>
    <row r="1" spans="2:23" ht="15.75" thickBot="1" x14ac:dyDescent="0.3"/>
    <row r="2" spans="2:23" ht="9" customHeight="1" x14ac:dyDescent="0.25">
      <c r="B2" s="10"/>
      <c r="C2" s="11"/>
      <c r="D2" s="11"/>
      <c r="E2" s="11"/>
      <c r="F2" s="11"/>
      <c r="G2" s="11"/>
      <c r="H2" s="11"/>
      <c r="I2" s="12"/>
    </row>
    <row r="3" spans="2:23" x14ac:dyDescent="0.25">
      <c r="B3" s="13"/>
      <c r="I3" s="14"/>
      <c r="W3" s="25">
        <f>+IF(D17&lt;=10,D17,IF(ROUNDDOWN(D17*10%,0)&lt;10,10,ROUNDDOWN(D17*10%,0)))</f>
        <v>10</v>
      </c>
    </row>
    <row r="4" spans="2:23" x14ac:dyDescent="0.25">
      <c r="B4" s="13"/>
      <c r="I4" s="14"/>
    </row>
    <row r="5" spans="2:23" ht="9" customHeight="1" x14ac:dyDescent="0.25">
      <c r="B5" s="13"/>
      <c r="I5" s="14"/>
    </row>
    <row r="6" spans="2:23" ht="19.5" customHeight="1" x14ac:dyDescent="0.25">
      <c r="B6" s="13"/>
      <c r="C6" s="111" t="s">
        <v>65</v>
      </c>
      <c r="D6" s="111"/>
      <c r="E6" s="111"/>
      <c r="F6" s="111"/>
      <c r="G6" s="111"/>
      <c r="H6" s="111"/>
      <c r="I6" s="27"/>
    </row>
    <row r="7" spans="2:23" x14ac:dyDescent="0.25">
      <c r="B7" s="13"/>
      <c r="E7" s="71" t="s">
        <v>143</v>
      </c>
      <c r="I7" s="14"/>
      <c r="U7" s="1" t="s">
        <v>13</v>
      </c>
    </row>
    <row r="8" spans="2:23" x14ac:dyDescent="0.25">
      <c r="B8" s="13"/>
      <c r="C8" s="21" t="s">
        <v>107</v>
      </c>
      <c r="D8" s="69">
        <v>44810</v>
      </c>
      <c r="E8"/>
      <c r="F8" s="31" t="s">
        <v>102</v>
      </c>
      <c r="G8" s="76" t="s">
        <v>18</v>
      </c>
      <c r="I8" s="14"/>
      <c r="U8" s="1" t="s">
        <v>14</v>
      </c>
    </row>
    <row r="9" spans="2:23" x14ac:dyDescent="0.25">
      <c r="B9" s="13"/>
      <c r="E9"/>
      <c r="F9" s="18" t="s">
        <v>167</v>
      </c>
      <c r="G9" s="68">
        <v>9</v>
      </c>
      <c r="I9" s="14"/>
    </row>
    <row r="10" spans="2:23" x14ac:dyDescent="0.25">
      <c r="B10" s="13"/>
      <c r="C10" s="21" t="s">
        <v>150</v>
      </c>
      <c r="D10" s="21" t="s">
        <v>23</v>
      </c>
      <c r="E10"/>
      <c r="F10" s="18" t="s">
        <v>57</v>
      </c>
      <c r="G10" s="68">
        <v>9</v>
      </c>
      <c r="I10" s="14"/>
    </row>
    <row r="11" spans="2:23" x14ac:dyDescent="0.25">
      <c r="B11" s="13"/>
      <c r="C11" s="18" t="s">
        <v>163</v>
      </c>
      <c r="D11" s="68">
        <v>452</v>
      </c>
      <c r="E11"/>
      <c r="F11" s="18" t="s">
        <v>79</v>
      </c>
      <c r="G11" s="68">
        <v>9</v>
      </c>
      <c r="I11" s="14"/>
    </row>
    <row r="12" spans="2:23" x14ac:dyDescent="0.25">
      <c r="B12" s="13"/>
      <c r="C12" s="18" t="s">
        <v>28</v>
      </c>
      <c r="D12" s="68">
        <v>453</v>
      </c>
      <c r="E12"/>
      <c r="F12" s="32" t="s">
        <v>156</v>
      </c>
      <c r="I12" s="14"/>
    </row>
    <row r="13" spans="2:23" x14ac:dyDescent="0.25">
      <c r="B13" s="13"/>
      <c r="C13" s="18" t="s">
        <v>78</v>
      </c>
      <c r="D13" s="68">
        <v>0</v>
      </c>
      <c r="E13"/>
      <c r="F13" s="32" t="s">
        <v>80</v>
      </c>
      <c r="I13" s="14"/>
    </row>
    <row r="14" spans="2:23" x14ac:dyDescent="0.25">
      <c r="B14" s="13"/>
      <c r="C14" s="32" t="s">
        <v>151</v>
      </c>
      <c r="E14"/>
      <c r="F14" s="22" t="s">
        <v>32</v>
      </c>
      <c r="G14" s="21" t="s">
        <v>23</v>
      </c>
      <c r="I14" s="14"/>
    </row>
    <row r="15" spans="2:23" x14ac:dyDescent="0.25">
      <c r="B15" s="13"/>
      <c r="C15" s="21" t="s">
        <v>152</v>
      </c>
      <c r="D15" s="21" t="s">
        <v>23</v>
      </c>
      <c r="E15"/>
      <c r="F15" s="18" t="s">
        <v>168</v>
      </c>
      <c r="G15" s="68">
        <v>374</v>
      </c>
      <c r="I15" s="14"/>
    </row>
    <row r="16" spans="2:23" x14ac:dyDescent="0.25">
      <c r="B16" s="13"/>
      <c r="C16" s="18" t="s">
        <v>164</v>
      </c>
      <c r="D16" s="68">
        <v>22</v>
      </c>
      <c r="E16"/>
      <c r="F16" s="18" t="s">
        <v>169</v>
      </c>
      <c r="G16" s="68">
        <v>374</v>
      </c>
      <c r="I16" s="14"/>
    </row>
    <row r="17" spans="2:9" x14ac:dyDescent="0.25">
      <c r="B17" s="13"/>
      <c r="C17" s="18" t="s">
        <v>153</v>
      </c>
      <c r="D17" s="68">
        <v>22</v>
      </c>
      <c r="E17"/>
      <c r="F17" s="18" t="s">
        <v>170</v>
      </c>
      <c r="G17" s="68">
        <v>382</v>
      </c>
      <c r="I17" s="14"/>
    </row>
    <row r="18" spans="2:9" x14ac:dyDescent="0.25">
      <c r="B18" s="13"/>
      <c r="C18" s="32" t="s">
        <v>154</v>
      </c>
      <c r="E18"/>
      <c r="F18" s="18" t="s">
        <v>171</v>
      </c>
      <c r="G18" s="68">
        <v>0</v>
      </c>
      <c r="I18" s="14"/>
    </row>
    <row r="19" spans="2:9" x14ac:dyDescent="0.25">
      <c r="B19" s="13"/>
      <c r="E19"/>
      <c r="I19" s="14"/>
    </row>
    <row r="20" spans="2:9" ht="29.25" customHeight="1" x14ac:dyDescent="0.25">
      <c r="B20" s="13"/>
      <c r="C20" s="42" t="s">
        <v>31</v>
      </c>
      <c r="D20" s="42" t="s">
        <v>23</v>
      </c>
      <c r="E20"/>
      <c r="F20" s="33" t="s">
        <v>101</v>
      </c>
      <c r="G20" s="42" t="s">
        <v>144</v>
      </c>
      <c r="H20" s="34" t="s">
        <v>64</v>
      </c>
      <c r="I20" s="14"/>
    </row>
    <row r="21" spans="2:9" x14ac:dyDescent="0.25">
      <c r="B21" s="13"/>
      <c r="C21" s="51" t="s">
        <v>165</v>
      </c>
      <c r="D21" s="68">
        <v>22</v>
      </c>
      <c r="E21"/>
      <c r="F21" s="18" t="s">
        <v>60</v>
      </c>
      <c r="G21" s="68">
        <v>17</v>
      </c>
      <c r="H21" s="68">
        <v>12</v>
      </c>
      <c r="I21" s="14"/>
    </row>
    <row r="22" spans="2:9" ht="15" customHeight="1" x14ac:dyDescent="0.25">
      <c r="B22" s="13"/>
      <c r="C22" s="51" t="s">
        <v>166</v>
      </c>
      <c r="D22" s="68">
        <v>16</v>
      </c>
      <c r="E22"/>
      <c r="F22" s="18" t="s">
        <v>61</v>
      </c>
      <c r="G22" s="68">
        <v>24</v>
      </c>
      <c r="H22" s="68">
        <v>22</v>
      </c>
      <c r="I22" s="14"/>
    </row>
    <row r="23" spans="2:9" x14ac:dyDescent="0.25">
      <c r="B23" s="13"/>
      <c r="C23" s="57" t="s">
        <v>155</v>
      </c>
      <c r="D23" s="57"/>
      <c r="E23"/>
      <c r="F23" s="18" t="s">
        <v>62</v>
      </c>
      <c r="G23" s="68">
        <v>19</v>
      </c>
      <c r="H23" s="68">
        <v>17</v>
      </c>
      <c r="I23" s="14"/>
    </row>
    <row r="24" spans="2:9" x14ac:dyDescent="0.25">
      <c r="B24" s="13"/>
      <c r="E24"/>
      <c r="F24" s="18" t="s">
        <v>63</v>
      </c>
      <c r="G24" s="68">
        <v>78</v>
      </c>
      <c r="H24" s="68">
        <v>76</v>
      </c>
      <c r="I24" s="14"/>
    </row>
    <row r="25" spans="2:9" ht="30" customHeight="1" x14ac:dyDescent="0.25">
      <c r="B25" s="13"/>
      <c r="C25" s="59" t="str">
        <f>"Seleccione "&amp;W3&amp;" procesos teminados en el  primer semestre de 2022 y llene la siguiente tabla:"</f>
        <v>Seleccione 10 procesos teminados en el  primer semestre de 2022 y llene la siguiente tabla:</v>
      </c>
      <c r="D25" s="54"/>
      <c r="E25"/>
      <c r="F25" s="112" t="s">
        <v>172</v>
      </c>
      <c r="G25" s="112"/>
      <c r="H25" s="112"/>
      <c r="I25" s="14"/>
    </row>
    <row r="26" spans="2:9" ht="15.75" thickBot="1" x14ac:dyDescent="0.3">
      <c r="B26" s="13"/>
      <c r="C26" s="55"/>
      <c r="D26" s="56"/>
      <c r="E26"/>
      <c r="F26" s="52"/>
      <c r="I26" s="14"/>
    </row>
    <row r="27" spans="2:9" x14ac:dyDescent="0.25">
      <c r="B27" s="13"/>
      <c r="C27" s="42" t="s">
        <v>89</v>
      </c>
      <c r="D27" s="42" t="s">
        <v>23</v>
      </c>
      <c r="E27"/>
      <c r="F27" s="107" t="s">
        <v>88</v>
      </c>
      <c r="G27" s="108"/>
      <c r="H27" s="109"/>
      <c r="I27" s="14"/>
    </row>
    <row r="28" spans="2:9" x14ac:dyDescent="0.25">
      <c r="B28" s="13"/>
      <c r="C28" s="18" t="s">
        <v>81</v>
      </c>
      <c r="D28" s="80">
        <v>10</v>
      </c>
      <c r="E28"/>
      <c r="F28" s="110" t="s">
        <v>198</v>
      </c>
      <c r="G28" s="110"/>
      <c r="H28" s="110"/>
      <c r="I28" s="14"/>
    </row>
    <row r="29" spans="2:9" x14ac:dyDescent="0.25">
      <c r="B29" s="13"/>
      <c r="C29" s="18" t="s">
        <v>82</v>
      </c>
      <c r="D29" s="80">
        <v>10</v>
      </c>
      <c r="E29"/>
      <c r="F29" s="110"/>
      <c r="G29" s="110"/>
      <c r="H29" s="110"/>
      <c r="I29" s="14"/>
    </row>
    <row r="30" spans="2:9" x14ac:dyDescent="0.25">
      <c r="B30" s="13"/>
      <c r="C30" s="18" t="s">
        <v>83</v>
      </c>
      <c r="D30" s="80">
        <v>1</v>
      </c>
      <c r="E30"/>
      <c r="F30" s="110"/>
      <c r="G30" s="110"/>
      <c r="H30" s="110"/>
      <c r="I30" s="14"/>
    </row>
    <row r="31" spans="2:9" x14ac:dyDescent="0.25">
      <c r="B31" s="13"/>
      <c r="C31" s="18" t="s">
        <v>84</v>
      </c>
      <c r="D31" s="80">
        <v>1</v>
      </c>
      <c r="E31"/>
      <c r="F31" s="110"/>
      <c r="G31" s="110"/>
      <c r="H31" s="110"/>
      <c r="I31" s="14"/>
    </row>
    <row r="32" spans="2:9" x14ac:dyDescent="0.25">
      <c r="B32" s="13"/>
      <c r="C32" s="18" t="s">
        <v>85</v>
      </c>
      <c r="D32" s="80">
        <v>1</v>
      </c>
      <c r="E32"/>
      <c r="F32" s="110"/>
      <c r="G32" s="110"/>
      <c r="H32" s="110"/>
      <c r="I32" s="14"/>
    </row>
    <row r="33" spans="2:9" x14ac:dyDescent="0.25">
      <c r="B33" s="13"/>
      <c r="E33"/>
      <c r="F33" s="110"/>
      <c r="G33" s="110"/>
      <c r="H33" s="110"/>
      <c r="I33" s="14"/>
    </row>
    <row r="34" spans="2:9" ht="15.75" thickBot="1" x14ac:dyDescent="0.3">
      <c r="B34" s="15"/>
      <c r="C34" s="16"/>
      <c r="D34" s="16"/>
      <c r="E34" s="16"/>
      <c r="F34" s="16"/>
      <c r="G34" s="16"/>
      <c r="H34" s="16"/>
      <c r="I34" s="17"/>
    </row>
  </sheetData>
  <sheetProtection algorithmName="SHA-512" hashValue="B9V84//xA42RdCAYWxnnmge3JebK6lrTBnVqgqUZdoaV3dQ6rZl/I6IC2ReFAYckWa0swdX3mj/vDzzbeCdsaQ==" saltValue="dyWH2baFBv95gWeLj1vbeg==" spinCount="100000" sheet="1" objects="1" scenarios="1"/>
  <mergeCells count="4">
    <mergeCell ref="F27:H27"/>
    <mergeCell ref="F28:H33"/>
    <mergeCell ref="C6:H6"/>
    <mergeCell ref="F25:H25"/>
  </mergeCells>
  <conditionalFormatting sqref="D8">
    <cfRule type="containsBlanks" dxfId="24" priority="13">
      <formula>LEN(TRIM(D8))=0</formula>
    </cfRule>
  </conditionalFormatting>
  <conditionalFormatting sqref="D11">
    <cfRule type="containsBlanks" dxfId="23" priority="12">
      <formula>LEN(TRIM(D11))=0</formula>
    </cfRule>
  </conditionalFormatting>
  <conditionalFormatting sqref="D12:D13">
    <cfRule type="containsBlanks" dxfId="22" priority="11">
      <formula>LEN(TRIM(D12))=0</formula>
    </cfRule>
  </conditionalFormatting>
  <conditionalFormatting sqref="D16:D17">
    <cfRule type="containsBlanks" dxfId="21" priority="10">
      <formula>LEN(TRIM(D16))=0</formula>
    </cfRule>
  </conditionalFormatting>
  <conditionalFormatting sqref="D21:D22">
    <cfRule type="containsBlanks" dxfId="20" priority="9">
      <formula>LEN(TRIM(D21))=0</formula>
    </cfRule>
  </conditionalFormatting>
  <conditionalFormatting sqref="G9">
    <cfRule type="containsBlanks" dxfId="19" priority="7">
      <formula>LEN(TRIM(G9))=0</formula>
    </cfRule>
  </conditionalFormatting>
  <conditionalFormatting sqref="G10:G11">
    <cfRule type="containsBlanks" dxfId="18" priority="6">
      <formula>LEN(TRIM(G10))=0</formula>
    </cfRule>
  </conditionalFormatting>
  <conditionalFormatting sqref="G18 G15:G16">
    <cfRule type="containsBlanks" dxfId="17" priority="5">
      <formula>LEN(TRIM(G15))=0</formula>
    </cfRule>
  </conditionalFormatting>
  <conditionalFormatting sqref="G21:H24">
    <cfRule type="containsBlanks" dxfId="16" priority="4">
      <formula>LEN(TRIM(G21))=0</formula>
    </cfRule>
  </conditionalFormatting>
  <conditionalFormatting sqref="F28">
    <cfRule type="containsBlanks" dxfId="15" priority="3">
      <formula>LEN(TRIM(F28))=0</formula>
    </cfRule>
  </conditionalFormatting>
  <conditionalFormatting sqref="D28:D32">
    <cfRule type="containsBlanks" dxfId="14" priority="2">
      <formula>LEN(TRIM(D28))=0</formula>
    </cfRule>
  </conditionalFormatting>
  <conditionalFormatting sqref="G17">
    <cfRule type="containsBlanks" dxfId="13" priority="1">
      <formula>LEN(TRIM(G17))=0</formula>
    </cfRule>
  </conditionalFormatting>
  <dataValidations count="2">
    <dataValidation type="date" showInputMessage="1" showErrorMessage="1" errorTitle="FECHA INVALIDA" promptTitle="Fecha de Generacion del Reporte " prompt="Diligenciar la fecha de Generacion de este Reporte de Procesos Judiciales Formato (DD/MM/AAAA)" sqref="D8" xr:uid="{00000000-0002-0000-0300-000000000000}">
      <formula1>44742</formula1>
      <formula2>44823</formula2>
    </dataValidation>
    <dataValidation type="whole" operator="greaterThanOrEqual" showInputMessage="1" showErrorMessage="1" errorTitle="Numero Invalido" promptTitle="Ingrese la cantidad Solicitada" prompt="Ingrese la cantidad Solicitada" sqref="D11:D13 D16:D17 D21:D22 D28:D32 G9:G11 G15:G18 G21:H24" xr:uid="{00000000-0002-0000-0300-000001000000}">
      <formula1>0</formula1>
    </dataValidation>
  </dataValidations>
  <pageMargins left="0.7" right="0.7" top="0.75" bottom="0.75" header="0.3" footer="0.3"/>
  <pageSetup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B1:V23"/>
  <sheetViews>
    <sheetView showGridLines="0" tabSelected="1" workbookViewId="0">
      <selection activeCell="F15" sqref="F15"/>
    </sheetView>
  </sheetViews>
  <sheetFormatPr baseColWidth="10" defaultRowHeight="15" x14ac:dyDescent="0.25"/>
  <cols>
    <col min="1" max="1" width="3.85546875" style="1" customWidth="1"/>
    <col min="2" max="2" width="11.42578125" style="1"/>
    <col min="3" max="3" width="57.85546875" style="1" customWidth="1"/>
    <col min="4" max="4" width="20.85546875" style="1" customWidth="1"/>
    <col min="5" max="5" width="6.28515625" style="1" customWidth="1"/>
    <col min="6" max="6" width="47.85546875" style="1" bestFit="1" customWidth="1"/>
    <col min="7" max="7" width="24.140625" style="1" customWidth="1"/>
    <col min="8" max="8" width="7.28515625" style="1" customWidth="1"/>
    <col min="9" max="16384" width="11.42578125" style="1"/>
  </cols>
  <sheetData>
    <row r="1" spans="2:22" ht="15.75" thickBot="1" x14ac:dyDescent="0.3"/>
    <row r="2" spans="2:22" x14ac:dyDescent="0.25">
      <c r="B2" s="10"/>
      <c r="C2" s="11"/>
      <c r="D2" s="11"/>
      <c r="E2" s="11"/>
      <c r="F2" s="11"/>
      <c r="G2" s="11"/>
      <c r="H2" s="12"/>
      <c r="V2" s="1">
        <f>+D13+D14</f>
        <v>97</v>
      </c>
    </row>
    <row r="3" spans="2:22" x14ac:dyDescent="0.25">
      <c r="B3" s="13"/>
      <c r="H3" s="14"/>
      <c r="V3" s="25">
        <f>+IF(V2&lt;=20,V2,IF(ROUNDDOWN(V2*10%,0)&lt;20,20,ROUNDDOWN(V2*10%,0)))</f>
        <v>20</v>
      </c>
    </row>
    <row r="4" spans="2:22" x14ac:dyDescent="0.25">
      <c r="B4" s="13"/>
      <c r="H4" s="14"/>
    </row>
    <row r="5" spans="2:22" x14ac:dyDescent="0.25">
      <c r="B5" s="13"/>
      <c r="H5" s="14"/>
    </row>
    <row r="6" spans="2:22" ht="15" customHeight="1" x14ac:dyDescent="0.25">
      <c r="B6" s="13"/>
      <c r="G6" s="26"/>
      <c r="H6" s="27"/>
    </row>
    <row r="7" spans="2:22" ht="23.25" x14ac:dyDescent="0.25">
      <c r="B7" s="13"/>
      <c r="C7" s="111" t="s">
        <v>146</v>
      </c>
      <c r="D7" s="111"/>
      <c r="E7" s="111"/>
      <c r="F7" s="111"/>
      <c r="G7" s="111"/>
      <c r="H7" s="27"/>
    </row>
    <row r="8" spans="2:22" x14ac:dyDescent="0.25">
      <c r="B8" s="13"/>
      <c r="E8" s="74" t="s">
        <v>143</v>
      </c>
      <c r="H8" s="14"/>
      <c r="T8" s="1" t="s">
        <v>13</v>
      </c>
    </row>
    <row r="9" spans="2:22" ht="15" customHeight="1" x14ac:dyDescent="0.25">
      <c r="B9" s="13"/>
      <c r="C9" s="21" t="s">
        <v>157</v>
      </c>
      <c r="D9" s="21" t="s">
        <v>23</v>
      </c>
      <c r="E9"/>
      <c r="F9" s="94" t="str">
        <f>"Seleccione una muestra de "&amp;V3&amp;" prejudiciales activos registrados antes de 1 de enero de 2022 y complete la siguiente tabla"</f>
        <v>Seleccione una muestra de 20 prejudiciales activos registrados antes de 1 de enero de 2022 y complete la siguiente tabla</v>
      </c>
      <c r="G9" s="95"/>
      <c r="H9" s="14"/>
      <c r="T9" s="1" t="s">
        <v>14</v>
      </c>
    </row>
    <row r="10" spans="2:22" x14ac:dyDescent="0.25">
      <c r="B10" s="13"/>
      <c r="C10" s="18" t="s">
        <v>173</v>
      </c>
      <c r="D10" s="68">
        <v>8</v>
      </c>
      <c r="E10"/>
      <c r="F10" s="96"/>
      <c r="G10" s="97"/>
      <c r="H10" s="14"/>
    </row>
    <row r="11" spans="2:22" x14ac:dyDescent="0.25">
      <c r="B11" s="13"/>
      <c r="C11" s="18" t="s">
        <v>52</v>
      </c>
      <c r="D11" s="68">
        <v>8</v>
      </c>
      <c r="E11"/>
      <c r="F11" s="22" t="s">
        <v>31</v>
      </c>
      <c r="G11" s="22" t="s">
        <v>54</v>
      </c>
      <c r="H11" s="14"/>
    </row>
    <row r="12" spans="2:22" x14ac:dyDescent="0.25">
      <c r="B12" s="13"/>
      <c r="C12" s="18" t="s">
        <v>158</v>
      </c>
      <c r="D12" s="68">
        <v>14</v>
      </c>
      <c r="E12"/>
      <c r="F12" s="30" t="s">
        <v>55</v>
      </c>
      <c r="G12" s="68">
        <v>8</v>
      </c>
      <c r="H12" s="14"/>
    </row>
    <row r="13" spans="2:22" x14ac:dyDescent="0.25">
      <c r="B13" s="13"/>
      <c r="C13" s="18" t="s">
        <v>160</v>
      </c>
      <c r="D13" s="68">
        <v>21</v>
      </c>
      <c r="E13"/>
      <c r="F13" s="18" t="s">
        <v>147</v>
      </c>
      <c r="G13" s="68">
        <v>10</v>
      </c>
      <c r="H13" s="14"/>
    </row>
    <row r="14" spans="2:22" x14ac:dyDescent="0.25">
      <c r="B14" s="13"/>
      <c r="C14" s="18" t="s">
        <v>159</v>
      </c>
      <c r="D14" s="68">
        <v>76</v>
      </c>
      <c r="E14"/>
      <c r="F14"/>
      <c r="G14"/>
      <c r="H14" s="14"/>
    </row>
    <row r="15" spans="2:22" x14ac:dyDescent="0.25">
      <c r="B15" s="13"/>
      <c r="E15"/>
      <c r="F15"/>
      <c r="G15"/>
      <c r="H15" s="14"/>
    </row>
    <row r="16" spans="2:22" x14ac:dyDescent="0.25">
      <c r="B16" s="13"/>
      <c r="C16" s="21" t="s">
        <v>188</v>
      </c>
      <c r="D16" s="21" t="s">
        <v>23</v>
      </c>
      <c r="E16"/>
      <c r="F16" s="113" t="s">
        <v>88</v>
      </c>
      <c r="G16" s="113"/>
      <c r="H16" s="14"/>
    </row>
    <row r="17" spans="2:8" x14ac:dyDescent="0.25">
      <c r="B17" s="13"/>
      <c r="C17" s="18" t="s">
        <v>178</v>
      </c>
      <c r="D17" s="68">
        <v>10</v>
      </c>
      <c r="E17"/>
      <c r="F17" s="110" t="s">
        <v>195</v>
      </c>
      <c r="G17" s="110"/>
      <c r="H17" s="14"/>
    </row>
    <row r="18" spans="2:8" x14ac:dyDescent="0.25">
      <c r="B18" s="13"/>
      <c r="C18" s="18" t="s">
        <v>186</v>
      </c>
      <c r="D18" s="68">
        <v>10</v>
      </c>
      <c r="E18"/>
      <c r="F18" s="110"/>
      <c r="G18" s="110"/>
      <c r="H18" s="14"/>
    </row>
    <row r="19" spans="2:8" x14ac:dyDescent="0.25">
      <c r="B19" s="13"/>
      <c r="C19"/>
      <c r="D19"/>
      <c r="E19"/>
      <c r="F19" s="110"/>
      <c r="G19" s="110"/>
      <c r="H19" s="14"/>
    </row>
    <row r="20" spans="2:8" x14ac:dyDescent="0.25">
      <c r="B20" s="13"/>
      <c r="C20"/>
      <c r="D20"/>
      <c r="E20"/>
      <c r="F20" s="110"/>
      <c r="G20" s="110"/>
      <c r="H20" s="14"/>
    </row>
    <row r="21" spans="2:8" x14ac:dyDescent="0.25">
      <c r="B21" s="13"/>
      <c r="E21"/>
      <c r="F21" s="110"/>
      <c r="G21" s="110"/>
      <c r="H21" s="14"/>
    </row>
    <row r="22" spans="2:8" x14ac:dyDescent="0.25">
      <c r="B22" s="13"/>
      <c r="E22"/>
      <c r="F22" s="110"/>
      <c r="G22" s="110"/>
      <c r="H22" s="14"/>
    </row>
    <row r="23" spans="2:8" ht="15.75" thickBot="1" x14ac:dyDescent="0.3">
      <c r="B23" s="15"/>
      <c r="C23" s="16"/>
      <c r="D23" s="16"/>
      <c r="E23" s="16"/>
      <c r="F23" s="16"/>
      <c r="G23" s="16"/>
      <c r="H23" s="17"/>
    </row>
  </sheetData>
  <sheetProtection algorithmName="SHA-512" hashValue="svhajHmZp9AW3z0s3psyvbzJM7AG57NBZ3aSvG/MK/u+6T2QMDmKr+b/gZnu0nJ5FMgkhc8sZSNof1p69Z0VLA==" saltValue="VE+jH07BMJ4HdVIsUGdhqQ==" spinCount="100000" sheet="1" objects="1" scenarios="1"/>
  <mergeCells count="4">
    <mergeCell ref="F9:G10"/>
    <mergeCell ref="C7:G7"/>
    <mergeCell ref="F16:G16"/>
    <mergeCell ref="F17:G22"/>
  </mergeCells>
  <conditionalFormatting sqref="D10:D14">
    <cfRule type="containsBlanks" dxfId="12" priority="4">
      <formula>LEN(TRIM(D10))=0</formula>
    </cfRule>
  </conditionalFormatting>
  <conditionalFormatting sqref="D17:D18">
    <cfRule type="containsBlanks" dxfId="11" priority="3">
      <formula>LEN(TRIM(D17))=0</formula>
    </cfRule>
  </conditionalFormatting>
  <conditionalFormatting sqref="G12:G13">
    <cfRule type="containsBlanks" dxfId="10" priority="2">
      <formula>LEN(TRIM(G12))=0</formula>
    </cfRule>
  </conditionalFormatting>
  <conditionalFormatting sqref="F17">
    <cfRule type="containsBlanks" dxfId="9" priority="1">
      <formula>LEN(TRIM(F17))=0</formula>
    </cfRule>
  </conditionalFormatting>
  <dataValidations count="1">
    <dataValidation type="whole" operator="greaterThanOrEqual" showInputMessage="1" showErrorMessage="1" errorTitle="Numero Invalido" promptTitle="Ingrese la cantidad Solicitada" prompt="Ingrese la cantidad Solicitada" sqref="D10:D14 D17:D18 G12:G13" xr:uid="{00000000-0002-0000-0400-000000000000}">
      <formula1>0</formula1>
    </dataValidation>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7"/>
  <dimension ref="B1:V17"/>
  <sheetViews>
    <sheetView showGridLines="0" workbookViewId="0">
      <selection activeCell="C13" sqref="C13:G16"/>
    </sheetView>
  </sheetViews>
  <sheetFormatPr baseColWidth="10" defaultRowHeight="15" x14ac:dyDescent="0.25"/>
  <cols>
    <col min="1" max="1" width="3.85546875" style="1" customWidth="1"/>
    <col min="2" max="2" width="11.42578125" style="1"/>
    <col min="3" max="3" width="53.5703125" style="1" customWidth="1"/>
    <col min="4" max="4" width="20.85546875" style="1" customWidth="1"/>
    <col min="5" max="5" width="6.28515625" style="1" customWidth="1"/>
    <col min="6" max="6" width="64.5703125" style="1" customWidth="1"/>
    <col min="7" max="7" width="21.7109375" style="1" customWidth="1"/>
    <col min="8" max="8" width="7.28515625" style="1" customWidth="1"/>
    <col min="9" max="16384" width="11.42578125" style="1"/>
  </cols>
  <sheetData>
    <row r="1" spans="2:22" ht="15.75" thickBot="1" x14ac:dyDescent="0.3"/>
    <row r="2" spans="2:22" x14ac:dyDescent="0.25">
      <c r="B2" s="10"/>
      <c r="C2" s="11"/>
      <c r="D2" s="11"/>
      <c r="E2" s="11"/>
      <c r="F2" s="11"/>
      <c r="G2" s="11"/>
      <c r="H2" s="12"/>
    </row>
    <row r="3" spans="2:22" x14ac:dyDescent="0.25">
      <c r="B3" s="13"/>
      <c r="H3" s="14"/>
      <c r="V3" s="25">
        <f>+IF(D10&lt;=10,D10,IF(ROUNDDOWN(D10*10%,0)&gt;10,10,ROUNDDOWN(D10*10%,0)))</f>
        <v>0</v>
      </c>
    </row>
    <row r="4" spans="2:22" x14ac:dyDescent="0.25">
      <c r="B4" s="13"/>
      <c r="H4" s="14"/>
    </row>
    <row r="5" spans="2:22" x14ac:dyDescent="0.25">
      <c r="B5" s="13"/>
      <c r="H5" s="14"/>
    </row>
    <row r="6" spans="2:22" ht="36.75" customHeight="1" x14ac:dyDescent="0.35">
      <c r="B6" s="13"/>
      <c r="C6" s="28" t="s">
        <v>67</v>
      </c>
      <c r="D6" s="29"/>
      <c r="E6" s="24"/>
      <c r="F6"/>
      <c r="G6"/>
      <c r="H6" s="27"/>
    </row>
    <row r="7" spans="2:22" x14ac:dyDescent="0.25">
      <c r="B7" s="13"/>
      <c r="C7" s="1" t="s">
        <v>143</v>
      </c>
      <c r="F7"/>
      <c r="G7"/>
      <c r="H7" s="14"/>
      <c r="T7" s="1" t="s">
        <v>13</v>
      </c>
    </row>
    <row r="8" spans="2:22" x14ac:dyDescent="0.25">
      <c r="B8" s="13"/>
      <c r="C8" s="21" t="s">
        <v>67</v>
      </c>
      <c r="D8" s="21" t="s">
        <v>23</v>
      </c>
      <c r="E8"/>
      <c r="F8" s="21" t="s">
        <v>67</v>
      </c>
      <c r="G8" s="21" t="s">
        <v>23</v>
      </c>
      <c r="H8" s="14"/>
      <c r="T8" s="1" t="s">
        <v>14</v>
      </c>
    </row>
    <row r="9" spans="2:22" x14ac:dyDescent="0.25">
      <c r="B9" s="13"/>
      <c r="C9" s="18" t="s">
        <v>174</v>
      </c>
      <c r="D9" s="68">
        <v>0</v>
      </c>
      <c r="E9"/>
      <c r="F9" s="18" t="s">
        <v>175</v>
      </c>
      <c r="G9" s="68">
        <v>3</v>
      </c>
      <c r="H9" s="14"/>
    </row>
    <row r="10" spans="2:22" x14ac:dyDescent="0.25">
      <c r="B10" s="13"/>
      <c r="C10" s="18" t="s">
        <v>179</v>
      </c>
      <c r="D10" s="68">
        <v>0</v>
      </c>
      <c r="E10"/>
      <c r="F10" s="18" t="s">
        <v>86</v>
      </c>
      <c r="G10" s="68">
        <v>3</v>
      </c>
      <c r="H10" s="14"/>
    </row>
    <row r="11" spans="2:22" x14ac:dyDescent="0.25">
      <c r="B11" s="13"/>
      <c r="D11" s="47"/>
      <c r="E11"/>
      <c r="G11" s="48"/>
      <c r="H11" s="14"/>
    </row>
    <row r="12" spans="2:22" x14ac:dyDescent="0.25">
      <c r="B12" s="13"/>
      <c r="C12" s="49" t="s">
        <v>90</v>
      </c>
      <c r="D12" s="47"/>
      <c r="E12"/>
      <c r="G12" s="48"/>
      <c r="H12" s="14"/>
      <c r="T12" s="1">
        <f>IF(D9="",0,1)</f>
        <v>1</v>
      </c>
    </row>
    <row r="13" spans="2:22" x14ac:dyDescent="0.25">
      <c r="B13" s="13"/>
      <c r="C13" s="98" t="s">
        <v>195</v>
      </c>
      <c r="D13" s="99"/>
      <c r="E13" s="99"/>
      <c r="F13" s="99"/>
      <c r="G13" s="100"/>
      <c r="H13" s="14"/>
    </row>
    <row r="14" spans="2:22" x14ac:dyDescent="0.25">
      <c r="B14" s="13"/>
      <c r="C14" s="101"/>
      <c r="D14" s="102"/>
      <c r="E14" s="102"/>
      <c r="F14" s="102"/>
      <c r="G14" s="103"/>
      <c r="H14" s="14"/>
    </row>
    <row r="15" spans="2:22" x14ac:dyDescent="0.25">
      <c r="B15" s="13"/>
      <c r="C15" s="101"/>
      <c r="D15" s="102"/>
      <c r="E15" s="102"/>
      <c r="F15" s="102"/>
      <c r="G15" s="103"/>
      <c r="H15" s="14"/>
    </row>
    <row r="16" spans="2:22" x14ac:dyDescent="0.25">
      <c r="B16" s="13"/>
      <c r="C16" s="104"/>
      <c r="D16" s="105"/>
      <c r="E16" s="105"/>
      <c r="F16" s="105"/>
      <c r="G16" s="106"/>
      <c r="H16" s="14"/>
      <c r="T16" s="1">
        <f>IF(G9="",0,1)</f>
        <v>1</v>
      </c>
    </row>
    <row r="17" spans="2:20" ht="15.75" thickBot="1" x14ac:dyDescent="0.3">
      <c r="B17" s="15"/>
      <c r="C17" s="16"/>
      <c r="D17" s="16"/>
      <c r="E17" s="16"/>
      <c r="F17" s="16"/>
      <c r="G17" s="16"/>
      <c r="H17" s="17"/>
      <c r="T17" s="1">
        <f>+T12+T16</f>
        <v>2</v>
      </c>
    </row>
  </sheetData>
  <sheetProtection algorithmName="SHA-512" hashValue="+FCFzMTUyQz9xCbsVZjWh6VfuEuNyvSas18p2Zc+tciO//oKW2KvySRCIuGHsJUxL58937RSbcNcAVq208JAUg==" saltValue="SyOhJUcB2fukD14ffgbYiQ==" spinCount="100000" sheet="1"/>
  <mergeCells count="1">
    <mergeCell ref="C13:G16"/>
  </mergeCells>
  <conditionalFormatting sqref="C13">
    <cfRule type="containsBlanks" dxfId="8" priority="3">
      <formula>LEN(TRIM(C13))=0</formula>
    </cfRule>
  </conditionalFormatting>
  <conditionalFormatting sqref="D9:D10">
    <cfRule type="containsBlanks" dxfId="7" priority="2">
      <formula>LEN(TRIM(D9))=0</formula>
    </cfRule>
  </conditionalFormatting>
  <conditionalFormatting sqref="G9:G10">
    <cfRule type="containsBlanks" dxfId="6" priority="1">
      <formula>LEN(TRIM(G9))=0</formula>
    </cfRule>
  </conditionalFormatting>
  <dataValidations count="1">
    <dataValidation type="whole" operator="greaterThanOrEqual" showInputMessage="1" showErrorMessage="1" errorTitle="Numero Invalido" promptTitle="Ingrese la cantidad Solicitada" prompt="Ingrese la cantidad Solicitada" sqref="D9:D10 G9:G10" xr:uid="{00000000-0002-0000-0500-000000000000}">
      <formula1>0</formula1>
    </dataValidation>
  </dataValidation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8"/>
  <dimension ref="B1:V11"/>
  <sheetViews>
    <sheetView showGridLines="0" workbookViewId="0">
      <selection activeCell="F8" sqref="F8:G10"/>
    </sheetView>
  </sheetViews>
  <sheetFormatPr baseColWidth="10" defaultRowHeight="15" x14ac:dyDescent="0.25"/>
  <cols>
    <col min="1" max="1" width="3.85546875" style="1" customWidth="1"/>
    <col min="2" max="2" width="11.42578125" style="1"/>
    <col min="3" max="3" width="44.140625" style="1" customWidth="1"/>
    <col min="4" max="4" width="20.85546875" style="1" customWidth="1"/>
    <col min="5" max="5" width="6.28515625" style="1" customWidth="1"/>
    <col min="6" max="6" width="36.42578125" style="1" customWidth="1"/>
    <col min="7" max="7" width="24.140625" style="1" customWidth="1"/>
    <col min="8" max="8" width="7.28515625" style="1" customWidth="1"/>
    <col min="9" max="16384" width="11.42578125" style="1"/>
  </cols>
  <sheetData>
    <row r="1" spans="2:22" ht="15.75" thickBot="1" x14ac:dyDescent="0.3"/>
    <row r="2" spans="2:22" x14ac:dyDescent="0.25">
      <c r="B2" s="10"/>
      <c r="C2" s="11"/>
      <c r="D2" s="11"/>
      <c r="E2" s="11"/>
      <c r="F2" s="11"/>
      <c r="G2" s="11"/>
      <c r="H2" s="12"/>
    </row>
    <row r="3" spans="2:22" x14ac:dyDescent="0.25">
      <c r="B3" s="13"/>
      <c r="H3" s="14"/>
      <c r="V3" s="25" t="e">
        <f>+IF(D10&lt;=10,D10,IF(ROUNDDOWN(D10*10%,0)&gt;10,10,ROUNDDOWN(D10*10%,0)))</f>
        <v>#VALUE!</v>
      </c>
    </row>
    <row r="4" spans="2:22" x14ac:dyDescent="0.25">
      <c r="B4" s="13"/>
      <c r="H4" s="14"/>
    </row>
    <row r="5" spans="2:22" x14ac:dyDescent="0.25">
      <c r="B5" s="13"/>
      <c r="H5" s="14"/>
    </row>
    <row r="6" spans="2:22" ht="21.75" customHeight="1" x14ac:dyDescent="0.35">
      <c r="B6" s="13"/>
      <c r="C6" s="111" t="s">
        <v>8</v>
      </c>
      <c r="D6" s="111"/>
      <c r="E6" s="24"/>
      <c r="F6"/>
      <c r="G6"/>
      <c r="H6" s="27"/>
      <c r="T6" s="1" t="s">
        <v>12</v>
      </c>
    </row>
    <row r="7" spans="2:22" x14ac:dyDescent="0.25">
      <c r="B7" s="13"/>
      <c r="C7" s="1" t="s">
        <v>143</v>
      </c>
      <c r="F7" s="50" t="s">
        <v>90</v>
      </c>
      <c r="G7"/>
      <c r="H7" s="14"/>
      <c r="T7" s="1" t="s">
        <v>13</v>
      </c>
    </row>
    <row r="8" spans="2:22" x14ac:dyDescent="0.25">
      <c r="B8" s="13"/>
      <c r="C8" s="21" t="s">
        <v>30</v>
      </c>
      <c r="D8" s="21" t="s">
        <v>23</v>
      </c>
      <c r="E8"/>
      <c r="F8" s="98" t="s">
        <v>195</v>
      </c>
      <c r="G8" s="100"/>
      <c r="H8" s="14"/>
      <c r="T8" s="1" t="s">
        <v>14</v>
      </c>
    </row>
    <row r="9" spans="2:22" x14ac:dyDescent="0.25">
      <c r="B9" s="13"/>
      <c r="C9" s="18" t="s">
        <v>71</v>
      </c>
      <c r="D9" s="68" t="s">
        <v>12</v>
      </c>
      <c r="E9"/>
      <c r="F9" s="101"/>
      <c r="G9" s="103"/>
      <c r="H9" s="14"/>
    </row>
    <row r="10" spans="2:22" x14ac:dyDescent="0.25">
      <c r="B10" s="13"/>
      <c r="C10" s="18" t="s">
        <v>187</v>
      </c>
      <c r="D10" s="68" t="s">
        <v>12</v>
      </c>
      <c r="E10"/>
      <c r="F10" s="104"/>
      <c r="G10" s="106"/>
      <c r="H10" s="14"/>
    </row>
    <row r="11" spans="2:22" ht="15.75" thickBot="1" x14ac:dyDescent="0.3">
      <c r="B11" s="15"/>
      <c r="C11" s="16"/>
      <c r="D11" s="16"/>
      <c r="E11" s="16"/>
      <c r="F11" s="16"/>
      <c r="G11" s="16"/>
      <c r="H11" s="17"/>
    </row>
  </sheetData>
  <sheetProtection algorithmName="SHA-512" hashValue="5qujBfQQ7RZMhSfW3LqfxXxVuPd8KbOJQKh15P8GKG8cOXsJPu3apxq/6MgUYGlAEizpvLIU3x8ux0MZK7Zg3A==" saltValue="jV6bSp1iEYBcnSzTRXO6Og==" spinCount="100000" sheet="1" objects="1" scenarios="1"/>
  <mergeCells count="2">
    <mergeCell ref="C6:D6"/>
    <mergeCell ref="F8:G10"/>
  </mergeCells>
  <conditionalFormatting sqref="D9">
    <cfRule type="containsBlanks" dxfId="5" priority="3">
      <formula>LEN(TRIM(D9))=0</formula>
    </cfRule>
  </conditionalFormatting>
  <conditionalFormatting sqref="F8">
    <cfRule type="containsBlanks" dxfId="4" priority="2">
      <formula>LEN(TRIM(F8))=0</formula>
    </cfRule>
  </conditionalFormatting>
  <conditionalFormatting sqref="D10">
    <cfRule type="containsBlanks" dxfId="3" priority="1">
      <formula>LEN(TRIM(D10))=0</formula>
    </cfRule>
  </conditionalFormatting>
  <dataValidations xWindow="514" yWindow="409" count="2">
    <dataValidation type="list" showInputMessage="1" showErrorMessage="1" promptTitle="Gestiona o No Pagos" prompt="Indique si su entidad Gestiona o No pagos o reliza Informes a traves de SIIF" sqref="D9" xr:uid="{00000000-0002-0000-0600-000000000000}">
      <formula1>$T$6:$T$7</formula1>
    </dataValidation>
    <dataValidation type="list" showInputMessage="1" showErrorMessage="1" promptTitle="Uso del Modulo de Pagos" prompt="Indique si su entidad Gestiona o No pagos o reliza Informes a traves de SIIF" sqref="D10" xr:uid="{00000000-0002-0000-0600-000001000000}">
      <formula1>$T$6:$T$7</formula1>
    </dataValidation>
  </dataValidation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9"/>
  <dimension ref="B2:M28"/>
  <sheetViews>
    <sheetView showGridLines="0" topLeftCell="A3" zoomScale="85" zoomScaleNormal="85" workbookViewId="0">
      <selection activeCell="H10" sqref="H10"/>
    </sheetView>
  </sheetViews>
  <sheetFormatPr baseColWidth="10" defaultRowHeight="15" x14ac:dyDescent="0.25"/>
  <cols>
    <col min="2" max="2" width="42.7109375" customWidth="1"/>
    <col min="3" max="3" width="14.5703125" bestFit="1" customWidth="1"/>
    <col min="5" max="5" width="33" bestFit="1" customWidth="1"/>
    <col min="6" max="6" width="14.5703125" bestFit="1" customWidth="1"/>
  </cols>
  <sheetData>
    <row r="2" spans="2:13" ht="18.75" x14ac:dyDescent="0.3">
      <c r="B2" s="120" t="s">
        <v>10</v>
      </c>
      <c r="C2" s="120"/>
      <c r="D2" s="120"/>
      <c r="E2" s="120"/>
      <c r="F2" s="120"/>
      <c r="G2" s="120"/>
      <c r="H2" s="39"/>
      <c r="I2" s="39"/>
      <c r="J2" s="39"/>
      <c r="K2" s="39"/>
      <c r="L2" s="39"/>
      <c r="M2" s="40"/>
    </row>
    <row r="3" spans="2:13" ht="18.75" x14ac:dyDescent="0.3">
      <c r="B3" s="120" t="s">
        <v>11</v>
      </c>
      <c r="C3" s="120"/>
      <c r="D3" s="120"/>
      <c r="E3" s="120"/>
      <c r="F3" s="120"/>
      <c r="G3" s="120"/>
      <c r="H3" s="39"/>
      <c r="I3" s="39"/>
      <c r="J3" s="39"/>
      <c r="K3" s="39"/>
      <c r="L3" s="39"/>
      <c r="M3" s="40"/>
    </row>
    <row r="4" spans="2:13" ht="24" thickBot="1" x14ac:dyDescent="0.4">
      <c r="B4" s="35"/>
      <c r="C4" s="75"/>
      <c r="D4" s="75" t="s">
        <v>177</v>
      </c>
      <c r="E4" s="35"/>
      <c r="F4" s="35"/>
      <c r="G4" s="35"/>
      <c r="H4" s="35"/>
      <c r="I4" s="35"/>
      <c r="J4" s="35"/>
      <c r="K4" s="35"/>
      <c r="L4" s="35"/>
      <c r="M4" s="35"/>
    </row>
    <row r="5" spans="2:13" ht="15.75" thickBot="1" x14ac:dyDescent="0.3">
      <c r="B5" t="s">
        <v>182</v>
      </c>
      <c r="C5" s="114" t="s">
        <v>196</v>
      </c>
      <c r="D5" s="115"/>
      <c r="E5" s="115"/>
      <c r="F5" s="115"/>
      <c r="G5" s="116"/>
    </row>
    <row r="6" spans="2:13" ht="15.75" thickBot="1" x14ac:dyDescent="0.3">
      <c r="B6" t="s">
        <v>183</v>
      </c>
      <c r="C6" s="117" t="s">
        <v>197</v>
      </c>
      <c r="D6" s="118"/>
      <c r="E6" s="118"/>
      <c r="F6" s="118"/>
      <c r="G6" s="119"/>
    </row>
    <row r="8" spans="2:13" x14ac:dyDescent="0.25">
      <c r="B8" t="s">
        <v>37</v>
      </c>
      <c r="C8" s="38" t="str">
        <f>+IF(SUM(USUARIOS!I12:J17)=0,"Falta diligenciar","")</f>
        <v/>
      </c>
      <c r="E8" t="s">
        <v>74</v>
      </c>
      <c r="F8" s="38" t="str">
        <f>+IF(PREJUDICIALES!$D$10="","Falta  actualizar","")</f>
        <v/>
      </c>
    </row>
    <row r="9" spans="2:13" x14ac:dyDescent="0.25">
      <c r="B9" s="37" t="s">
        <v>40</v>
      </c>
      <c r="C9" s="73">
        <f>+SUM(USUARIOS!I12:I17)/(6-SUM(USUARIOS!H12:H17))</f>
        <v>1</v>
      </c>
      <c r="E9" s="37" t="s">
        <v>45</v>
      </c>
      <c r="F9" s="72">
        <f>+PREJUDICIALES!$D$11</f>
        <v>8</v>
      </c>
    </row>
    <row r="10" spans="2:13" x14ac:dyDescent="0.25">
      <c r="B10" s="37" t="s">
        <v>38</v>
      </c>
      <c r="C10" s="72">
        <f>+ABOGADOS!$D$12+SUM(USUARIOS!I12:I17)</f>
        <v>27</v>
      </c>
      <c r="E10" s="37" t="s">
        <v>43</v>
      </c>
      <c r="F10" s="73">
        <f>IFERROR(PREJUDICIALES!$D$11/PREJUDICIALES!$D$10,"")</f>
        <v>1</v>
      </c>
    </row>
    <row r="11" spans="2:13" x14ac:dyDescent="0.25">
      <c r="B11" s="37" t="s">
        <v>9</v>
      </c>
      <c r="C11" s="72" t="s">
        <v>104</v>
      </c>
      <c r="E11" s="37" t="s">
        <v>46</v>
      </c>
      <c r="F11" s="73">
        <f>IFERROR(PREJUDICIALES!$G$13/PREJUDICIALES!$V$3,"")</f>
        <v>0.5</v>
      </c>
    </row>
    <row r="12" spans="2:13" x14ac:dyDescent="0.25">
      <c r="B12" s="37" t="s">
        <v>39</v>
      </c>
      <c r="C12" s="73">
        <f>IFERROR((ABOGADOS!$G$17+ABOGADOS!$G$18+ABOGADOS!$G$19*0.5)/ABOGADOS!D12,"")</f>
        <v>1</v>
      </c>
    </row>
    <row r="13" spans="2:13" x14ac:dyDescent="0.25">
      <c r="E13" t="s">
        <v>67</v>
      </c>
      <c r="F13" s="38" t="str">
        <f>+IF(ARBITRAMENTOS!T17=0,"Falta  actualizar","")</f>
        <v/>
      </c>
    </row>
    <row r="14" spans="2:13" x14ac:dyDescent="0.25">
      <c r="B14" t="s">
        <v>73</v>
      </c>
      <c r="C14" s="38" t="str">
        <f>+IF(JUDICIALES!$D$11="","Falta  actualizar","")</f>
        <v/>
      </c>
      <c r="E14" s="37" t="s">
        <v>44</v>
      </c>
      <c r="F14" s="72">
        <f>+ARBITRAMENTOS!D10</f>
        <v>0</v>
      </c>
    </row>
    <row r="15" spans="2:13" x14ac:dyDescent="0.25">
      <c r="B15" s="37" t="s">
        <v>41</v>
      </c>
      <c r="C15" s="72">
        <f>+JUDICIALES!$D$12</f>
        <v>453</v>
      </c>
      <c r="E15" s="37" t="s">
        <v>43</v>
      </c>
      <c r="F15" s="73" t="str">
        <f>IFERROR(ARBITRAMENTOS!D10/ARBITRAMENTOS!D9,"")</f>
        <v/>
      </c>
    </row>
    <row r="16" spans="2:13" x14ac:dyDescent="0.25">
      <c r="B16" s="37" t="s">
        <v>43</v>
      </c>
      <c r="C16" s="73">
        <f>IFERROR(JUDICIALES!$D$12/JUDICIALES!$D$11,"")</f>
        <v>1.002212389380531</v>
      </c>
    </row>
    <row r="17" spans="2:6" x14ac:dyDescent="0.25">
      <c r="B17" s="37" t="s">
        <v>47</v>
      </c>
      <c r="C17" s="73">
        <f>IFERROR(JUDICIALES!$G$11/JUDICIALES!$G$10,"")</f>
        <v>1</v>
      </c>
      <c r="E17" t="s">
        <v>70</v>
      </c>
      <c r="F17" s="38" t="str">
        <f>+IF(PAGOS!D9="","Falta  actualizar","")</f>
        <v/>
      </c>
    </row>
    <row r="18" spans="2:6" x14ac:dyDescent="0.25">
      <c r="B18" s="37" t="s">
        <v>42</v>
      </c>
      <c r="C18" s="72">
        <f>IFERROR(C15/ABOGADOS!$D$12,"")</f>
        <v>21.571428571428573</v>
      </c>
      <c r="E18" s="37" t="s">
        <v>185</v>
      </c>
      <c r="F18" s="72" t="str">
        <f>+IF(PAGOS!D10="No","No","Si")</f>
        <v>Si</v>
      </c>
    </row>
    <row r="19" spans="2:6" x14ac:dyDescent="0.25">
      <c r="B19" s="37" t="s">
        <v>72</v>
      </c>
      <c r="C19" s="73">
        <f>IFERROR(1-(JUDICIALES!$H$22+JUDICIALES!$H$23+JUDICIALES!$H$24)/(JUDICIALES!$G$22+JUDICIALES!$G$23+JUDICIALES!$G$24),"")</f>
        <v>4.9586776859504078E-2</v>
      </c>
      <c r="E19" s="37" t="s">
        <v>181</v>
      </c>
      <c r="F19" s="72" t="str">
        <f>+IF(PAGOS!D9="No","No aplica","Si")</f>
        <v>Si</v>
      </c>
    </row>
    <row r="21" spans="2:6" ht="15.75" thickBot="1" x14ac:dyDescent="0.3"/>
    <row r="22" spans="2:6" x14ac:dyDescent="0.25">
      <c r="B22" s="2" t="s">
        <v>90</v>
      </c>
      <c r="C22" s="3"/>
      <c r="D22" s="3"/>
      <c r="E22" s="3"/>
      <c r="F22" s="4"/>
    </row>
    <row r="23" spans="2:6" x14ac:dyDescent="0.25">
      <c r="B23" s="98" t="s">
        <v>195</v>
      </c>
      <c r="C23" s="99"/>
      <c r="D23" s="99"/>
      <c r="E23" s="99"/>
      <c r="F23" s="100"/>
    </row>
    <row r="24" spans="2:6" x14ac:dyDescent="0.25">
      <c r="B24" s="101"/>
      <c r="C24" s="102"/>
      <c r="D24" s="102"/>
      <c r="E24" s="102"/>
      <c r="F24" s="103"/>
    </row>
    <row r="25" spans="2:6" x14ac:dyDescent="0.25">
      <c r="B25" s="101"/>
      <c r="C25" s="102"/>
      <c r="D25" s="102"/>
      <c r="E25" s="102"/>
      <c r="F25" s="103"/>
    </row>
    <row r="26" spans="2:6" x14ac:dyDescent="0.25">
      <c r="B26" s="104"/>
      <c r="C26" s="105"/>
      <c r="D26" s="105"/>
      <c r="E26" s="105"/>
      <c r="F26" s="106"/>
    </row>
    <row r="27" spans="2:6" x14ac:dyDescent="0.25">
      <c r="B27" t="s">
        <v>176</v>
      </c>
    </row>
    <row r="28" spans="2:6" x14ac:dyDescent="0.25">
      <c r="B28" t="s">
        <v>184</v>
      </c>
    </row>
  </sheetData>
  <sheetProtection algorithmName="SHA-512" hashValue="MI9IAg9m6njNGmuBCGKgMta3QjAcMvvvmQcsk91qXfKK89k6AsSUy+qvJRfgCqbJjnNMaffzwJpEaNlzAWfS9g==" saltValue="KYBE4UEMNlJg3uLSyGLznw==" spinCount="100000" sheet="1" objects="1" scenarios="1"/>
  <mergeCells count="5">
    <mergeCell ref="C5:G5"/>
    <mergeCell ref="C6:G6"/>
    <mergeCell ref="B2:G2"/>
    <mergeCell ref="B3:G3"/>
    <mergeCell ref="B23:F26"/>
  </mergeCells>
  <conditionalFormatting sqref="B23">
    <cfRule type="containsBlanks" dxfId="2" priority="3">
      <formula>LEN(TRIM(B23))=0</formula>
    </cfRule>
  </conditionalFormatting>
  <conditionalFormatting sqref="C5">
    <cfRule type="containsBlanks" dxfId="1" priority="2">
      <formula>LEN(TRIM(C5))=0</formula>
    </cfRule>
  </conditionalFormatting>
  <conditionalFormatting sqref="C6">
    <cfRule type="containsBlanks" dxfId="0" priority="1">
      <formula>LEN(TRIM(C6))=0</formula>
    </cfRule>
  </conditionalFormatting>
  <dataValidations count="2">
    <dataValidation allowBlank="1" showInputMessage="1" showErrorMessage="1" promptTitle="Nombres y Apellidos" prompt="Diligencie los nombres y apellidos del jefe de control interno que esta reportando" sqref="C6:G6" xr:uid="{00000000-0002-0000-0700-000000000000}"/>
    <dataValidation allowBlank="1" showInputMessage="1" showErrorMessage="1" promptTitle="Nombre entidad que reporta" prompt="Diligenciar Nombre de entidad" sqref="C5:G5" xr:uid="{00000000-0002-0000-0700-000001000000}"/>
  </dataValidation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10"/>
  <dimension ref="A2:BO18"/>
  <sheetViews>
    <sheetView zoomScaleNormal="100" workbookViewId="0">
      <selection activeCell="A3" sqref="A3"/>
    </sheetView>
  </sheetViews>
  <sheetFormatPr baseColWidth="10" defaultColWidth="10.7109375" defaultRowHeight="15" x14ac:dyDescent="0.25"/>
  <cols>
    <col min="1" max="1" width="34.5703125" style="60" customWidth="1"/>
    <col min="2" max="2" width="29.5703125" style="60" customWidth="1"/>
    <col min="3" max="16384" width="10.7109375" style="60"/>
  </cols>
  <sheetData>
    <row r="2" spans="1:67" x14ac:dyDescent="0.25">
      <c r="A2" s="63" t="s">
        <v>36</v>
      </c>
      <c r="B2" s="63" t="s">
        <v>108</v>
      </c>
      <c r="C2" s="63" t="s">
        <v>21</v>
      </c>
      <c r="D2" s="63" t="s">
        <v>22</v>
      </c>
      <c r="E2" s="63" t="s">
        <v>26</v>
      </c>
      <c r="F2" s="63" t="s">
        <v>20</v>
      </c>
      <c r="G2" s="63" t="s">
        <v>97</v>
      </c>
      <c r="H2" s="63" t="s">
        <v>98</v>
      </c>
      <c r="I2" s="64" t="s">
        <v>109</v>
      </c>
      <c r="J2" s="64" t="s">
        <v>110</v>
      </c>
      <c r="K2" s="64" t="s">
        <v>111</v>
      </c>
      <c r="L2" s="64" t="s">
        <v>112</v>
      </c>
      <c r="M2" s="64" t="s">
        <v>113</v>
      </c>
      <c r="N2" s="64" t="s">
        <v>114</v>
      </c>
      <c r="O2" s="64" t="s">
        <v>115</v>
      </c>
      <c r="P2" s="63" t="s">
        <v>27</v>
      </c>
      <c r="Q2" s="63" t="s">
        <v>28</v>
      </c>
      <c r="R2" s="63" t="s">
        <v>29</v>
      </c>
      <c r="S2" s="63" t="s">
        <v>116</v>
      </c>
      <c r="T2" s="63" t="s">
        <v>117</v>
      </c>
      <c r="U2" s="63" t="s">
        <v>35</v>
      </c>
      <c r="V2" s="63" t="s">
        <v>118</v>
      </c>
      <c r="W2" s="63" t="s">
        <v>81</v>
      </c>
      <c r="X2" s="63" t="s">
        <v>82</v>
      </c>
      <c r="Y2" s="63" t="s">
        <v>83</v>
      </c>
      <c r="Z2" s="63" t="s">
        <v>84</v>
      </c>
      <c r="AA2" s="63" t="s">
        <v>85</v>
      </c>
      <c r="AB2" s="64" t="s">
        <v>119</v>
      </c>
      <c r="AC2" s="64" t="s">
        <v>120</v>
      </c>
      <c r="AD2" s="64" t="s">
        <v>121</v>
      </c>
      <c r="AE2" s="63" t="s">
        <v>33</v>
      </c>
      <c r="AF2" s="63" t="s">
        <v>58</v>
      </c>
      <c r="AG2" s="63" t="s">
        <v>59</v>
      </c>
      <c r="AH2" s="63" t="s">
        <v>34</v>
      </c>
      <c r="AI2" s="63" t="s">
        <v>122</v>
      </c>
      <c r="AJ2" s="63" t="s">
        <v>123</v>
      </c>
      <c r="AK2" s="63" t="s">
        <v>124</v>
      </c>
      <c r="AL2" s="63" t="s">
        <v>125</v>
      </c>
      <c r="AM2" s="63" t="s">
        <v>126</v>
      </c>
      <c r="AN2" s="63" t="s">
        <v>127</v>
      </c>
      <c r="AO2" s="63" t="s">
        <v>128</v>
      </c>
      <c r="AP2" s="63" t="s">
        <v>129</v>
      </c>
      <c r="AQ2" s="65" t="s">
        <v>51</v>
      </c>
      <c r="AR2" s="65" t="s">
        <v>52</v>
      </c>
      <c r="AS2" s="65" t="s">
        <v>48</v>
      </c>
      <c r="AT2" s="65" t="s">
        <v>49</v>
      </c>
      <c r="AU2" s="65" t="s">
        <v>50</v>
      </c>
      <c r="AV2" s="65" t="s">
        <v>53</v>
      </c>
      <c r="AW2" s="65" t="s">
        <v>66</v>
      </c>
      <c r="AX2" s="65" t="s">
        <v>55</v>
      </c>
      <c r="AY2" s="65" t="s">
        <v>56</v>
      </c>
      <c r="AZ2" s="65" t="s">
        <v>68</v>
      </c>
      <c r="BA2" s="65" t="s">
        <v>69</v>
      </c>
      <c r="BB2" s="66" t="s">
        <v>130</v>
      </c>
      <c r="BC2" s="66" t="s">
        <v>86</v>
      </c>
      <c r="BD2" s="67" t="s">
        <v>131</v>
      </c>
      <c r="BE2" s="67" t="s">
        <v>132</v>
      </c>
      <c r="BF2" s="67" t="s">
        <v>133</v>
      </c>
      <c r="BG2" s="67" t="s">
        <v>134</v>
      </c>
      <c r="BH2" s="67" t="s">
        <v>135</v>
      </c>
      <c r="BI2" s="67" t="s">
        <v>136</v>
      </c>
      <c r="BJ2" s="67" t="s">
        <v>137</v>
      </c>
      <c r="BK2" s="67" t="s">
        <v>138</v>
      </c>
      <c r="BL2" s="67" t="s">
        <v>139</v>
      </c>
      <c r="BM2" s="67" t="s">
        <v>140</v>
      </c>
      <c r="BN2" s="67" t="s">
        <v>141</v>
      </c>
      <c r="BO2" s="67" t="s">
        <v>142</v>
      </c>
    </row>
    <row r="3" spans="1:67" x14ac:dyDescent="0.25">
      <c r="A3" s="60" t="str">
        <f>'Resumen General'!C5</f>
        <v>UNIDAD ADMINISTRATIVA ESPECIAL AERONAUTICA CIVIL - AEROCIVIL</v>
      </c>
      <c r="B3" s="60" t="str">
        <f>'Resumen General'!C6</f>
        <v>SONIA MARITZA MACHADO CRUZ</v>
      </c>
      <c r="C3" s="60">
        <f>+ABOGADOS!D11</f>
        <v>21</v>
      </c>
      <c r="D3" s="60">
        <f>+ABOGADOS!D12</f>
        <v>21</v>
      </c>
      <c r="E3" s="60">
        <f>+ABOGADOS!D13</f>
        <v>21</v>
      </c>
      <c r="F3" s="60">
        <f>+ABOGADOS!D14</f>
        <v>0</v>
      </c>
      <c r="G3" s="60">
        <f>+ABOGADOS!D17</f>
        <v>6</v>
      </c>
      <c r="H3" s="60">
        <f>+ABOGADOS!D18</f>
        <v>6</v>
      </c>
      <c r="I3" s="60">
        <f>+ABOGADOS!G10</f>
        <v>10</v>
      </c>
      <c r="J3" s="60">
        <f>+ABOGADOS!G11</f>
        <v>10</v>
      </c>
      <c r="K3" s="60">
        <f>+ABOGADOS!G12</f>
        <v>10</v>
      </c>
      <c r="L3" s="60">
        <f>+ABOGADOS!G17</f>
        <v>21</v>
      </c>
      <c r="M3" s="60">
        <f>+ABOGADOS!G18</f>
        <v>0</v>
      </c>
      <c r="N3" s="60">
        <f>+ABOGADOS!G19</f>
        <v>0</v>
      </c>
      <c r="O3" s="60">
        <f>+ABOGADOS!G20</f>
        <v>0</v>
      </c>
      <c r="P3" s="60">
        <f>+JUDICIALES!D11</f>
        <v>452</v>
      </c>
      <c r="Q3" s="60">
        <f>+JUDICIALES!D12</f>
        <v>453</v>
      </c>
      <c r="R3" s="60">
        <f>+JUDICIALES!D13</f>
        <v>0</v>
      </c>
      <c r="S3" s="60">
        <f>+JUDICIALES!D16</f>
        <v>22</v>
      </c>
      <c r="T3" s="60">
        <f>+JUDICIALES!D17</f>
        <v>22</v>
      </c>
      <c r="U3" s="60">
        <f>+JUDICIALES!D21</f>
        <v>22</v>
      </c>
      <c r="V3" s="60">
        <f>+JUDICIALES!D22</f>
        <v>16</v>
      </c>
      <c r="W3" s="60">
        <f>JUDICIALES!D28</f>
        <v>10</v>
      </c>
      <c r="X3" s="60">
        <f>JUDICIALES!D29</f>
        <v>10</v>
      </c>
      <c r="Y3" s="60">
        <f>JUDICIALES!D30</f>
        <v>1</v>
      </c>
      <c r="Z3" s="60">
        <f>JUDICIALES!D31</f>
        <v>1</v>
      </c>
      <c r="AA3" s="60">
        <f>JUDICIALES!D32</f>
        <v>1</v>
      </c>
      <c r="AB3" s="60">
        <f>+JUDICIALES!G9</f>
        <v>9</v>
      </c>
      <c r="AC3" s="60">
        <f>+JUDICIALES!G10</f>
        <v>9</v>
      </c>
      <c r="AD3" s="60">
        <f>+JUDICIALES!G11</f>
        <v>9</v>
      </c>
      <c r="AE3" s="60">
        <f>+JUDICIALES!G15</f>
        <v>374</v>
      </c>
      <c r="AF3" s="60">
        <f>+JUDICIALES!G16</f>
        <v>374</v>
      </c>
      <c r="AG3" s="60">
        <f>+JUDICIALES!G17</f>
        <v>382</v>
      </c>
      <c r="AH3" s="60">
        <f>+JUDICIALES!G18</f>
        <v>0</v>
      </c>
      <c r="AI3" s="60">
        <f>+JUDICIALES!G21</f>
        <v>17</v>
      </c>
      <c r="AJ3" s="60">
        <f>+JUDICIALES!G22</f>
        <v>24</v>
      </c>
      <c r="AK3" s="60">
        <f>+JUDICIALES!G23</f>
        <v>19</v>
      </c>
      <c r="AL3" s="60">
        <f>+JUDICIALES!G24</f>
        <v>78</v>
      </c>
      <c r="AM3" s="60">
        <f>+JUDICIALES!H21</f>
        <v>12</v>
      </c>
      <c r="AN3" s="60">
        <f>+JUDICIALES!H22</f>
        <v>22</v>
      </c>
      <c r="AO3" s="60">
        <f>+JUDICIALES!H23</f>
        <v>17</v>
      </c>
      <c r="AP3" s="60">
        <f>+JUDICIALES!H24</f>
        <v>76</v>
      </c>
      <c r="AQ3" s="60">
        <f>+PREJUDICIALES!D10</f>
        <v>8</v>
      </c>
      <c r="AR3" s="60">
        <f>+PREJUDICIALES!D11</f>
        <v>8</v>
      </c>
      <c r="AS3" s="60">
        <f>+PREJUDICIALES!D12</f>
        <v>14</v>
      </c>
      <c r="AT3" s="60">
        <f>+PREJUDICIALES!D13</f>
        <v>21</v>
      </c>
      <c r="AU3" s="60">
        <f>+PREJUDICIALES!D14</f>
        <v>76</v>
      </c>
      <c r="AV3" s="60">
        <f>+PREJUDICIALES!D17</f>
        <v>10</v>
      </c>
      <c r="AW3" s="60">
        <f>+PREJUDICIALES!D18</f>
        <v>10</v>
      </c>
      <c r="AX3" s="60">
        <f>+PREJUDICIALES!G12</f>
        <v>8</v>
      </c>
      <c r="AY3" s="60">
        <f>+PREJUDICIALES!G13</f>
        <v>10</v>
      </c>
      <c r="AZ3" s="60">
        <f>+ARBITRAMENTOS!D9</f>
        <v>0</v>
      </c>
      <c r="BA3" s="60">
        <f>+ARBITRAMENTOS!D10</f>
        <v>0</v>
      </c>
      <c r="BB3" s="60">
        <f>ARBITRAMENTOS!G9</f>
        <v>3</v>
      </c>
      <c r="BC3" s="60">
        <f>ARBITRAMENTOS!G10</f>
        <v>3</v>
      </c>
      <c r="BD3" s="60" t="str">
        <f>+PAGOS!D9</f>
        <v>Si</v>
      </c>
      <c r="BE3" s="60" t="str">
        <f>+PAGOS!D10</f>
        <v>Si</v>
      </c>
      <c r="BF3" s="61">
        <f>USUARIOS!D9</f>
        <v>44810</v>
      </c>
      <c r="BG3" s="61">
        <f>ABOGADOS!D7</f>
        <v>44810</v>
      </c>
      <c r="BH3" s="61">
        <f>JUDICIALES!D8</f>
        <v>44810</v>
      </c>
      <c r="BI3" s="60" t="str">
        <f>+USUARIOS!C19</f>
        <v>NA</v>
      </c>
      <c r="BJ3" s="60">
        <f>+ABOGADOS!C22</f>
        <v>0</v>
      </c>
      <c r="BK3" s="60" t="str">
        <f>+JUDICIALES!F28</f>
        <v>6 PROCESOS ACTIVOS EN LOS CUALES LA ENTIDAD TIENE LA CALIDAD DE DEMANDADO NO TIENEN CALIFICACION DEL RIESGO PORQUE PARA EL PERIODO AUDITADO SE ENCUENTRA CORRIEDNO EL TÉRMINO DE TRASLADO, CONFORME LO MANIFESTADO EN RAD ADI N.1203,2022021558 DEL 18 DE AGOSSTO DE 2022.</v>
      </c>
      <c r="BL3" s="60" t="str">
        <f>+PREJUDICIALES!F17</f>
        <v>NA</v>
      </c>
      <c r="BM3" s="60" t="str">
        <f>+ARBITRAMENTOS!C13</f>
        <v>NA</v>
      </c>
      <c r="BN3" s="60" t="str">
        <f>+PAGOS!F8</f>
        <v>NA</v>
      </c>
      <c r="BO3" s="60" t="str">
        <f>'Resumen General'!B23</f>
        <v>NA</v>
      </c>
    </row>
    <row r="12" spans="1:67" x14ac:dyDescent="0.25">
      <c r="A12" s="60" t="s">
        <v>36</v>
      </c>
      <c r="B12" s="60" t="s">
        <v>15</v>
      </c>
      <c r="C12" s="63" t="s">
        <v>16</v>
      </c>
      <c r="D12" s="63" t="s">
        <v>6</v>
      </c>
      <c r="E12" s="63" t="s">
        <v>7</v>
      </c>
      <c r="F12" s="63" t="s">
        <v>17</v>
      </c>
      <c r="G12" s="63" t="s">
        <v>76</v>
      </c>
    </row>
    <row r="13" spans="1:67" x14ac:dyDescent="0.25">
      <c r="A13" s="60" t="str">
        <f t="shared" ref="A13:A18" si="0">$A$3</f>
        <v>UNIDAD ADMINISTRATIVA ESPECIAL AERONAUTICA CIVIL - AEROCIVIL</v>
      </c>
      <c r="B13" s="60" t="s">
        <v>0</v>
      </c>
      <c r="C13" s="60" t="str">
        <f>USUARIOS!C12</f>
        <v>Si</v>
      </c>
      <c r="D13" s="62">
        <f>USUARIOS!D12</f>
        <v>44431</v>
      </c>
      <c r="E13" s="60" t="str">
        <f>USUARIOS!E12</f>
        <v>Hector Rodríguez Gonzalez</v>
      </c>
      <c r="F13" s="62">
        <f>USUARIOS!F12</f>
        <v>0</v>
      </c>
      <c r="G13" s="60" t="str">
        <f>USUARIOS!G12</f>
        <v>DESACTUALIZADO</v>
      </c>
    </row>
    <row r="14" spans="1:67" x14ac:dyDescent="0.25">
      <c r="A14" s="60" t="str">
        <f t="shared" si="0"/>
        <v>UNIDAD ADMINISTRATIVA ESPECIAL AERONAUTICA CIVIL - AEROCIVIL</v>
      </c>
      <c r="B14" s="60" t="s">
        <v>1</v>
      </c>
      <c r="C14" s="60" t="str">
        <f>USUARIOS!C13</f>
        <v>Si</v>
      </c>
      <c r="D14" s="62">
        <f>USUARIOS!D13</f>
        <v>44428</v>
      </c>
      <c r="E14" s="60" t="str">
        <f>USUARIOS!E13</f>
        <v>Silvia Helena Ramírez Saavedra</v>
      </c>
      <c r="F14" s="62">
        <f>USUARIOS!F13</f>
        <v>44728</v>
      </c>
      <c r="G14" s="60" t="str">
        <f>USUARIOS!G13</f>
        <v/>
      </c>
    </row>
    <row r="15" spans="1:67" x14ac:dyDescent="0.25">
      <c r="A15" s="60" t="str">
        <f t="shared" si="0"/>
        <v>UNIDAD ADMINISTRATIVA ESPECIAL AERONAUTICA CIVIL - AEROCIVIL</v>
      </c>
      <c r="B15" s="60" t="s">
        <v>2</v>
      </c>
      <c r="C15" s="60" t="str">
        <f>USUARIOS!C14</f>
        <v>Si</v>
      </c>
      <c r="D15" s="62">
        <f>USUARIOS!D14</f>
        <v>44084</v>
      </c>
      <c r="E15" s="60" t="str">
        <f>USUARIOS!E14</f>
        <v>Adriana Aldana Nieto</v>
      </c>
      <c r="F15" s="62">
        <f>USUARIOS!F14</f>
        <v>44090</v>
      </c>
      <c r="G15" s="60" t="str">
        <f>USUARIOS!G14</f>
        <v/>
      </c>
    </row>
    <row r="16" spans="1:67" x14ac:dyDescent="0.25">
      <c r="A16" s="60" t="str">
        <f t="shared" si="0"/>
        <v>UNIDAD ADMINISTRATIVA ESPECIAL AERONAUTICA CIVIL - AEROCIVIL</v>
      </c>
      <c r="B16" s="60" t="s">
        <v>3</v>
      </c>
      <c r="C16" s="60" t="str">
        <f>USUARIOS!C15</f>
        <v>Si</v>
      </c>
      <c r="D16" s="62">
        <f>USUARIOS!D15</f>
        <v>42219</v>
      </c>
      <c r="E16" s="60" t="str">
        <f>USUARIOS!E15</f>
        <v>Sonia Maritza Machado Cruz</v>
      </c>
      <c r="F16" s="62">
        <f>USUARIOS!F15</f>
        <v>44249</v>
      </c>
      <c r="G16" s="60" t="str">
        <f>USUARIOS!G15</f>
        <v/>
      </c>
    </row>
    <row r="17" spans="1:7" x14ac:dyDescent="0.25">
      <c r="A17" s="60" t="str">
        <f t="shared" si="0"/>
        <v>UNIDAD ADMINISTRATIVA ESPECIAL AERONAUTICA CIVIL - AEROCIVIL</v>
      </c>
      <c r="B17" s="60" t="s">
        <v>4</v>
      </c>
      <c r="C17" s="60" t="str">
        <f>USUARIOS!C16</f>
        <v>Si</v>
      </c>
      <c r="D17" s="62">
        <f>USUARIOS!D16</f>
        <v>44036</v>
      </c>
      <c r="E17" s="60" t="str">
        <f>USUARIOS!E16</f>
        <v>María Gladys Silva Paredes</v>
      </c>
      <c r="F17" s="62">
        <f>USUARIOS!F16</f>
        <v>44076</v>
      </c>
      <c r="G17" s="60" t="str">
        <f>USUARIOS!G16</f>
        <v/>
      </c>
    </row>
    <row r="18" spans="1:7" x14ac:dyDescent="0.25">
      <c r="A18" s="60" t="str">
        <f t="shared" si="0"/>
        <v>UNIDAD ADMINISTRATIVA ESPECIAL AERONAUTICA CIVIL - AEROCIVIL</v>
      </c>
      <c r="B18" s="60" t="s">
        <v>5</v>
      </c>
      <c r="C18" s="60" t="str">
        <f>USUARIOS!C17</f>
        <v>Si</v>
      </c>
      <c r="D18" s="62">
        <f>USUARIOS!D17</f>
        <v>44477</v>
      </c>
      <c r="E18" s="60" t="str">
        <f>USUARIOS!E17</f>
        <v>Ana Soledad García</v>
      </c>
      <c r="F18" s="62">
        <f>USUARIOS!F17</f>
        <v>44701</v>
      </c>
      <c r="G18" s="60" t="str">
        <f>USUARIOS!G17</f>
        <v/>
      </c>
    </row>
  </sheetData>
  <sheetProtection algorithmName="SHA-512" hashValue="K0dJHZsjIAvYDASG9ma+p8UGl1w8nczCJjXsz7WHEVVCfmWBEFXJkswtELoOwliYcMJMFfkVbcEVvaJawzUajg==" saltValue="aBx/Vdv/BhILutXsvz0UOg==" spinCount="100000" sheet="1" objects="1" scenarios="1"/>
  <pageMargins left="0.7" right="0.7" top="0.75" bottom="0.75" header="0.3" footer="0.3"/>
  <pageSetup orientation="portrait" horizontalDpi="4294967293"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F8A3B097BC50D64693D20E955D9ACB7C" ma:contentTypeVersion="2" ma:contentTypeDescription="Crear nuevo documento." ma:contentTypeScope="" ma:versionID="2d4cd354d692d8bd035c611a30d6d61a">
  <xsd:schema xmlns:xsd="http://www.w3.org/2001/XMLSchema" xmlns:xs="http://www.w3.org/2001/XMLSchema" xmlns:p="http://schemas.microsoft.com/office/2006/metadata/properties" xmlns:ns2="3a118982-cfa8-420e-934b-bfbf5078544b" targetNamespace="http://schemas.microsoft.com/office/2006/metadata/properties" ma:root="true" ma:fieldsID="1afe51bfaaf62d8546defb7168513531" ns2:_="">
    <xsd:import namespace="3a118982-cfa8-420e-934b-bfbf5078544b"/>
    <xsd:element name="properties">
      <xsd:complexType>
        <xsd:sequence>
          <xsd:element name="documentManagement">
            <xsd:complexType>
              <xsd:all>
                <xsd:element ref="ns2:Formato" minOccurs="0"/>
                <xsd:element ref="ns2:A_x00f1_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118982-cfa8-420e-934b-bfbf5078544b" elementFormDefault="qualified">
    <xsd:import namespace="http://schemas.microsoft.com/office/2006/documentManagement/types"/>
    <xsd:import namespace="http://schemas.microsoft.com/office/infopath/2007/PartnerControls"/>
    <xsd:element name="Formato" ma:index="8" nillable="true" ma:displayName="Formato" ma:format="Dropdown" ma:internalName="Formato">
      <xsd:simpleType>
        <xsd:restriction base="dms:Choice">
          <xsd:enumeration value="/Style%20Library/Images/pdf.svg"/>
          <xsd:enumeration value="/Style%20Library/Images/doc.svg"/>
          <xsd:enumeration value="/Style%20Library/Images/xls.svg"/>
          <xsd:enumeration value="/Style%20Library/Images/ppt.svg"/>
          <xsd:enumeration value="/Style%20Library/Images/jpg.svg"/>
        </xsd:restriction>
      </xsd:simpleType>
    </xsd:element>
    <xsd:element name="A_x00f1_o" ma:index="9" nillable="true" ma:displayName="Año" ma:format="Dropdown" ma:internalName="A_x00f1_o">
      <xsd:simpleType>
        <xsd:restriction base="dms:Choice">
          <xsd:enumeration value="2017"/>
          <xsd:enumeration value="2018"/>
          <xsd:enumeration value="2019"/>
          <xsd:enumeration value="2020"/>
          <xsd:enumeration value="2021"/>
          <xsd:enumeration value="202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A_x00f1_o xmlns="3a118982-cfa8-420e-934b-bfbf5078544b">2022</A_x00f1_o>
    <Formato xmlns="3a118982-cfa8-420e-934b-bfbf5078544b">/Style%20Library/Images/xls.svg</Formato>
  </documentManagement>
</p:properties>
</file>

<file path=customXml/itemProps1.xml><?xml version="1.0" encoding="utf-8"?>
<ds:datastoreItem xmlns:ds="http://schemas.openxmlformats.org/officeDocument/2006/customXml" ds:itemID="{D801A4B0-DC4A-44DE-AF7C-996E79EE9822}"/>
</file>

<file path=customXml/itemProps2.xml><?xml version="1.0" encoding="utf-8"?>
<ds:datastoreItem xmlns:ds="http://schemas.openxmlformats.org/officeDocument/2006/customXml" ds:itemID="{4EE0DCF4-390E-4025-8629-6550F30216DE}"/>
</file>

<file path=customXml/itemProps3.xml><?xml version="1.0" encoding="utf-8"?>
<ds:datastoreItem xmlns:ds="http://schemas.openxmlformats.org/officeDocument/2006/customXml" ds:itemID="{8C921348-3647-4C60-8C1D-71939B6A0A3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Principal</vt:lpstr>
      <vt:lpstr>USUARIOS</vt:lpstr>
      <vt:lpstr>ABOGADOS</vt:lpstr>
      <vt:lpstr>JUDICIALES</vt:lpstr>
      <vt:lpstr>PREJUDICIALES</vt:lpstr>
      <vt:lpstr>ARBITRAMENTOS</vt:lpstr>
      <vt:lpstr>PAGOS</vt:lpstr>
      <vt:lpstr>Resumen General</vt:lpstr>
      <vt:lpstr>Base a pegar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AERONAÚTICA CIVIL - PLANTILLA EKOGUI - I SEMESTRE 2022</dc:title>
  <dc:creator>Juan Pablo Garzón Peraza</dc:creator>
  <cp:lastModifiedBy>Katherinne Díaz</cp:lastModifiedBy>
  <dcterms:created xsi:type="dcterms:W3CDTF">2020-06-25T21:16:25Z</dcterms:created>
  <dcterms:modified xsi:type="dcterms:W3CDTF">2022-09-19T22:58:38Z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0x010100F8A3B097BC50D64693D20E955D9ACB7C</vt:lpwstr>
  </property>
</Properties>
</file>